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L:\Ledelse&amp;Økonomi\LandbrugsInfo\01-LandbrugsInfo\23-Promille\"/>
    </mc:Choice>
  </mc:AlternateContent>
  <xr:revisionPtr revIDLastSave="0" documentId="13_ncr:1_{66BE0AD5-0BB1-47BD-B425-5028081E642A}" xr6:coauthVersionLast="47" xr6:coauthVersionMax="47" xr10:uidLastSave="{00000000-0000-0000-0000-000000000000}"/>
  <bookViews>
    <workbookView xWindow="28680" yWindow="-120" windowWidth="29040" windowHeight="17640" tabRatio="738" activeTab="8" xr2:uid="{00000000-000D-0000-FFFF-FFFF00000000}"/>
  </bookViews>
  <sheets>
    <sheet name="Fondlogo" sheetId="10" r:id="rId1"/>
    <sheet name="Græs JB 1-3" sheetId="1" r:id="rId2"/>
    <sheet name="Græs JB 1-4" sheetId="6" r:id="rId3"/>
    <sheet name="Græs JB 5-6" sheetId="7" r:id="rId4"/>
    <sheet name="GræsØkologi" sheetId="3" r:id="rId5"/>
    <sheet name="Majs JB 1-3" sheetId="4" r:id="rId6"/>
    <sheet name="Majs JB 1-4" sheetId="8" r:id="rId7"/>
    <sheet name="Majs JB 5-6" sheetId="9" r:id="rId8"/>
    <sheet name="MajsØkologi" sheetId="5" r:id="rId9"/>
  </sheets>
  <definedNames>
    <definedName name="_xlnm.Print_Area" localSheetId="1">'Græs JB 1-3'!$A$1:$R$51</definedName>
    <definedName name="_xlnm.Print_Area" localSheetId="5">'Majs JB 1-3'!$A$1:$R$50</definedName>
    <definedName name="_xlnm.Print_Area" localSheetId="8">MajsØkologi!$A$2:$AA$57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" i="9" l="1"/>
  <c r="I33" i="9"/>
  <c r="R36" i="8"/>
  <c r="I36" i="8"/>
  <c r="R33" i="4"/>
  <c r="I33" i="4"/>
  <c r="AA31" i="3"/>
  <c r="R31" i="3"/>
  <c r="R29" i="7"/>
  <c r="I30" i="7"/>
  <c r="R29" i="6"/>
  <c r="I30" i="6"/>
  <c r="R29" i="1"/>
  <c r="I30" i="1"/>
  <c r="R18" i="1"/>
  <c r="R17" i="1"/>
  <c r="F27" i="9"/>
  <c r="F27" i="8"/>
  <c r="F27" i="4"/>
  <c r="I18" i="1"/>
  <c r="I18" i="6"/>
  <c r="O33" i="9"/>
  <c r="R32" i="9"/>
  <c r="R31" i="9"/>
  <c r="R30" i="9"/>
  <c r="R29" i="9"/>
  <c r="R28" i="9"/>
  <c r="R27" i="9"/>
  <c r="R26" i="9"/>
  <c r="R21" i="9"/>
  <c r="R18" i="9"/>
  <c r="R17" i="9"/>
  <c r="R16" i="9"/>
  <c r="R15" i="9"/>
  <c r="R11" i="9"/>
  <c r="R12" i="9" s="1"/>
  <c r="L10" i="9"/>
  <c r="O10" i="9"/>
  <c r="L11" i="9"/>
  <c r="F33" i="9"/>
  <c r="I32" i="9"/>
  <c r="I31" i="9"/>
  <c r="I30" i="9"/>
  <c r="I29" i="9"/>
  <c r="I28" i="9"/>
  <c r="I27" i="9"/>
  <c r="I26" i="9"/>
  <c r="I21" i="9"/>
  <c r="I17" i="9"/>
  <c r="I16" i="9"/>
  <c r="I15" i="9"/>
  <c r="I11" i="9"/>
  <c r="I12" i="9" s="1"/>
  <c r="H10" i="9" s="1"/>
  <c r="C10" i="9"/>
  <c r="F10" i="9"/>
  <c r="C11" i="9"/>
  <c r="O36" i="8"/>
  <c r="R35" i="8"/>
  <c r="R34" i="8"/>
  <c r="R33" i="8"/>
  <c r="R32" i="8"/>
  <c r="R31" i="8"/>
  <c r="R30" i="8"/>
  <c r="R29" i="8"/>
  <c r="R28" i="8"/>
  <c r="R27" i="8"/>
  <c r="R26" i="8"/>
  <c r="R21" i="8"/>
  <c r="R18" i="8"/>
  <c r="R17" i="8"/>
  <c r="R16" i="8"/>
  <c r="R15" i="8"/>
  <c r="R11" i="8"/>
  <c r="N11" i="8" s="1"/>
  <c r="L10" i="8"/>
  <c r="O10" i="8"/>
  <c r="F36" i="8"/>
  <c r="I35" i="8"/>
  <c r="I34" i="8"/>
  <c r="I33" i="8"/>
  <c r="I32" i="8"/>
  <c r="I31" i="8"/>
  <c r="I30" i="8"/>
  <c r="I29" i="8"/>
  <c r="I28" i="8"/>
  <c r="I27" i="8"/>
  <c r="I26" i="8"/>
  <c r="I21" i="8"/>
  <c r="I17" i="8"/>
  <c r="I16" i="8"/>
  <c r="I15" i="8"/>
  <c r="I11" i="8"/>
  <c r="I12" i="8" s="1"/>
  <c r="C10" i="8"/>
  <c r="F10" i="8"/>
  <c r="C11" i="8"/>
  <c r="O29" i="7"/>
  <c r="R28" i="7"/>
  <c r="R27" i="7"/>
  <c r="R26" i="7"/>
  <c r="R25" i="7"/>
  <c r="R24" i="7"/>
  <c r="R19" i="7"/>
  <c r="R18" i="7"/>
  <c r="R17" i="7"/>
  <c r="R16" i="7"/>
  <c r="R15" i="7"/>
  <c r="R11" i="7"/>
  <c r="R12" i="7" s="1"/>
  <c r="Q10" i="7" s="1"/>
  <c r="L11" i="7"/>
  <c r="O10" i="7"/>
  <c r="L10" i="7"/>
  <c r="F30" i="7"/>
  <c r="I29" i="7"/>
  <c r="I28" i="7"/>
  <c r="I27" i="7"/>
  <c r="I26" i="7"/>
  <c r="I25" i="7"/>
  <c r="F24" i="7"/>
  <c r="I24" i="7"/>
  <c r="I19" i="7"/>
  <c r="I17" i="7"/>
  <c r="I16" i="7"/>
  <c r="I15" i="7"/>
  <c r="I11" i="7"/>
  <c r="I12" i="7" s="1"/>
  <c r="H10" i="7" s="1"/>
  <c r="C11" i="7"/>
  <c r="F10" i="7"/>
  <c r="C10" i="7"/>
  <c r="E11" i="9"/>
  <c r="L11" i="8"/>
  <c r="R32" i="6"/>
  <c r="R31" i="6"/>
  <c r="R30" i="6"/>
  <c r="O29" i="6"/>
  <c r="R28" i="6"/>
  <c r="R27" i="6"/>
  <c r="R26" i="6"/>
  <c r="R25" i="6"/>
  <c r="R24" i="6"/>
  <c r="R19" i="6"/>
  <c r="R18" i="6"/>
  <c r="R17" i="6"/>
  <c r="R16" i="6"/>
  <c r="R15" i="6"/>
  <c r="R11" i="6"/>
  <c r="N11" i="6" s="1"/>
  <c r="L11" i="6"/>
  <c r="O10" i="6"/>
  <c r="L10" i="6"/>
  <c r="I33" i="6"/>
  <c r="I32" i="6"/>
  <c r="I31" i="6"/>
  <c r="F30" i="6"/>
  <c r="I29" i="6"/>
  <c r="I28" i="6"/>
  <c r="I27" i="6"/>
  <c r="I26" i="6"/>
  <c r="I25" i="6"/>
  <c r="F24" i="6"/>
  <c r="I24" i="6"/>
  <c r="I19" i="6"/>
  <c r="I17" i="6"/>
  <c r="I16" i="6"/>
  <c r="I15" i="6"/>
  <c r="I11" i="6"/>
  <c r="I12" i="6" s="1"/>
  <c r="H10" i="6" s="1"/>
  <c r="C11" i="6"/>
  <c r="F10" i="6"/>
  <c r="C10" i="6"/>
  <c r="X32" i="5"/>
  <c r="AA32" i="5" s="1"/>
  <c r="Z31" i="5"/>
  <c r="Q31" i="5"/>
  <c r="R31" i="5" s="1"/>
  <c r="U11" i="5"/>
  <c r="X11" i="5"/>
  <c r="U12" i="5" s="1"/>
  <c r="L11" i="5"/>
  <c r="O11" i="5" s="1"/>
  <c r="O35" i="5"/>
  <c r="R35" i="5" s="1"/>
  <c r="H31" i="5"/>
  <c r="F32" i="5"/>
  <c r="I32" i="5" s="1"/>
  <c r="C11" i="5"/>
  <c r="F11" i="5" s="1"/>
  <c r="C12" i="5" s="1"/>
  <c r="C11" i="1"/>
  <c r="F33" i="4"/>
  <c r="C10" i="4"/>
  <c r="F10" i="4"/>
  <c r="C11" i="4"/>
  <c r="O33" i="4"/>
  <c r="L10" i="4"/>
  <c r="O10" i="4"/>
  <c r="L11" i="4"/>
  <c r="AA31" i="5"/>
  <c r="AA30" i="5"/>
  <c r="AA29" i="5"/>
  <c r="AA28" i="5"/>
  <c r="AA27" i="5"/>
  <c r="AA26" i="5"/>
  <c r="AA25" i="5"/>
  <c r="AA24" i="5"/>
  <c r="AA19" i="5"/>
  <c r="AA17" i="5"/>
  <c r="AA20" i="5" s="1"/>
  <c r="AA12" i="5"/>
  <c r="R34" i="5"/>
  <c r="R33" i="5"/>
  <c r="R32" i="5"/>
  <c r="R30" i="5"/>
  <c r="R29" i="5"/>
  <c r="R28" i="5"/>
  <c r="R27" i="5"/>
  <c r="R26" i="5"/>
  <c r="R25" i="5"/>
  <c r="R24" i="5"/>
  <c r="R19" i="5"/>
  <c r="R17" i="5"/>
  <c r="R20" i="5" s="1"/>
  <c r="R12" i="5"/>
  <c r="R14" i="5" s="1"/>
  <c r="I31" i="5"/>
  <c r="I30" i="5"/>
  <c r="I29" i="5"/>
  <c r="I28" i="5"/>
  <c r="I27" i="5"/>
  <c r="I26" i="5"/>
  <c r="I25" i="5"/>
  <c r="I24" i="5"/>
  <c r="I19" i="5"/>
  <c r="I17" i="5"/>
  <c r="I20" i="5" s="1"/>
  <c r="I12" i="5"/>
  <c r="I32" i="4"/>
  <c r="I31" i="4"/>
  <c r="I30" i="4"/>
  <c r="I29" i="4"/>
  <c r="I28" i="4"/>
  <c r="I27" i="4"/>
  <c r="I26" i="4"/>
  <c r="I21" i="4"/>
  <c r="I17" i="4"/>
  <c r="I16" i="4"/>
  <c r="I15" i="4"/>
  <c r="I11" i="4"/>
  <c r="I12" i="4" s="1"/>
  <c r="H10" i="4" s="1"/>
  <c r="R32" i="4"/>
  <c r="R31" i="4"/>
  <c r="R30" i="4"/>
  <c r="R29" i="4"/>
  <c r="R28" i="4"/>
  <c r="R27" i="4"/>
  <c r="R26" i="4"/>
  <c r="R21" i="4"/>
  <c r="R18" i="4"/>
  <c r="R17" i="4"/>
  <c r="R16" i="4"/>
  <c r="R15" i="4"/>
  <c r="R11" i="4"/>
  <c r="N11" i="4" s="1"/>
  <c r="AA14" i="5"/>
  <c r="I14" i="5"/>
  <c r="L11" i="1"/>
  <c r="R33" i="3"/>
  <c r="R34" i="3"/>
  <c r="R32" i="3"/>
  <c r="R26" i="3"/>
  <c r="R27" i="3"/>
  <c r="R28" i="3"/>
  <c r="R29" i="3"/>
  <c r="R30" i="3"/>
  <c r="I26" i="3"/>
  <c r="I27" i="3"/>
  <c r="I28" i="3"/>
  <c r="I29" i="3"/>
  <c r="I30" i="3"/>
  <c r="U10" i="3"/>
  <c r="X10" i="3"/>
  <c r="L10" i="3"/>
  <c r="O10" i="3"/>
  <c r="C10" i="3"/>
  <c r="F10" i="3"/>
  <c r="L10" i="1"/>
  <c r="O10" i="1"/>
  <c r="F10" i="1"/>
  <c r="C10" i="1"/>
  <c r="F24" i="1"/>
  <c r="X25" i="3"/>
  <c r="O25" i="3"/>
  <c r="R25" i="3"/>
  <c r="F25" i="3"/>
  <c r="C11" i="3"/>
  <c r="AA26" i="3"/>
  <c r="AA19" i="3"/>
  <c r="R19" i="3"/>
  <c r="I19" i="3"/>
  <c r="X31" i="3"/>
  <c r="AA25" i="3"/>
  <c r="U11" i="3"/>
  <c r="O31" i="3"/>
  <c r="L11" i="3"/>
  <c r="F31" i="3"/>
  <c r="I31" i="3"/>
  <c r="AA30" i="3"/>
  <c r="AA29" i="3"/>
  <c r="AA28" i="3"/>
  <c r="AA27" i="3"/>
  <c r="AA20" i="3"/>
  <c r="AA16" i="3"/>
  <c r="AA21" i="3" s="1"/>
  <c r="AA11" i="3"/>
  <c r="Z10" i="3" s="1"/>
  <c r="R16" i="3"/>
  <c r="R20" i="3" s="1"/>
  <c r="R11" i="3"/>
  <c r="Q10" i="3" s="1"/>
  <c r="I25" i="3"/>
  <c r="I20" i="3"/>
  <c r="I16" i="3"/>
  <c r="I11" i="3"/>
  <c r="H10" i="3"/>
  <c r="E11" i="3"/>
  <c r="I13" i="3"/>
  <c r="I33" i="3"/>
  <c r="I21" i="3"/>
  <c r="I22" i="3"/>
  <c r="I34" i="3"/>
  <c r="I17" i="1"/>
  <c r="O29" i="1"/>
  <c r="F30" i="1"/>
  <c r="R28" i="1"/>
  <c r="R27" i="1"/>
  <c r="R26" i="1"/>
  <c r="R25" i="1"/>
  <c r="R24" i="1"/>
  <c r="R19" i="1"/>
  <c r="R16" i="1"/>
  <c r="R15" i="1"/>
  <c r="R11" i="1"/>
  <c r="R12" i="1" s="1"/>
  <c r="Q10" i="1" s="1"/>
  <c r="I29" i="1"/>
  <c r="I28" i="1"/>
  <c r="I27" i="1"/>
  <c r="I26" i="1"/>
  <c r="I25" i="1"/>
  <c r="I24" i="1"/>
  <c r="I19" i="1"/>
  <c r="I16" i="1"/>
  <c r="I15" i="1"/>
  <c r="I11" i="1"/>
  <c r="E11" i="1" s="1"/>
  <c r="N11" i="1"/>
  <c r="L12" i="5" l="1"/>
  <c r="Q11" i="5"/>
  <c r="E12" i="5"/>
  <c r="W12" i="5"/>
  <c r="N12" i="5"/>
  <c r="H11" i="5"/>
  <c r="AA33" i="3"/>
  <c r="R31" i="7"/>
  <c r="I34" i="5"/>
  <c r="R37" i="5"/>
  <c r="AA34" i="5"/>
  <c r="R21" i="5"/>
  <c r="AA21" i="5"/>
  <c r="AA35" i="5" s="1"/>
  <c r="I21" i="5"/>
  <c r="I35" i="5" s="1"/>
  <c r="Z11" i="5"/>
  <c r="I35" i="9"/>
  <c r="R35" i="9"/>
  <c r="R38" i="8"/>
  <c r="I38" i="8"/>
  <c r="R35" i="4"/>
  <c r="I35" i="4"/>
  <c r="R12" i="4"/>
  <c r="Q10" i="4" s="1"/>
  <c r="E11" i="4"/>
  <c r="R36" i="3"/>
  <c r="R13" i="3"/>
  <c r="R21" i="3" s="1"/>
  <c r="R37" i="3" s="1"/>
  <c r="N11" i="3"/>
  <c r="I32" i="7"/>
  <c r="I20" i="7"/>
  <c r="I21" i="7" s="1"/>
  <c r="I33" i="7" s="1"/>
  <c r="N11" i="7"/>
  <c r="R34" i="6"/>
  <c r="I35" i="6"/>
  <c r="I20" i="6"/>
  <c r="I21" i="6" s="1"/>
  <c r="R12" i="6"/>
  <c r="Q10" i="6" s="1"/>
  <c r="E11" i="6"/>
  <c r="R31" i="1"/>
  <c r="I12" i="1"/>
  <c r="H10" i="1" s="1"/>
  <c r="E11" i="7"/>
  <c r="W11" i="3"/>
  <c r="AA13" i="3"/>
  <c r="AA22" i="3"/>
  <c r="AA34" i="3" s="1"/>
  <c r="I22" i="4"/>
  <c r="I23" i="4" s="1"/>
  <c r="I36" i="4" s="1"/>
  <c r="R22" i="4"/>
  <c r="R23" i="4" s="1"/>
  <c r="R36" i="4" s="1"/>
  <c r="I22" i="8"/>
  <c r="R22" i="8"/>
  <c r="R12" i="8"/>
  <c r="E11" i="8"/>
  <c r="I23" i="8"/>
  <c r="H10" i="8"/>
  <c r="R22" i="9"/>
  <c r="R23" i="9" s="1"/>
  <c r="R36" i="9" s="1"/>
  <c r="I22" i="9"/>
  <c r="I23" i="9" s="1"/>
  <c r="I36" i="9" s="1"/>
  <c r="Q10" i="9"/>
  <c r="N11" i="9"/>
  <c r="R20" i="7"/>
  <c r="R21" i="7" s="1"/>
  <c r="R32" i="7" s="1"/>
  <c r="R20" i="6"/>
  <c r="R21" i="6" s="1"/>
  <c r="R35" i="6" s="1"/>
  <c r="R20" i="1"/>
  <c r="R21" i="1" s="1"/>
  <c r="R32" i="1" s="1"/>
  <c r="I32" i="1"/>
  <c r="I20" i="1"/>
  <c r="I21" i="1" s="1"/>
  <c r="R38" i="5" l="1"/>
  <c r="I36" i="6"/>
  <c r="Q10" i="8"/>
  <c r="R23" i="8"/>
  <c r="R39" i="8" s="1"/>
  <c r="I33" i="1"/>
</calcChain>
</file>

<file path=xl/sharedStrings.xml><?xml version="1.0" encoding="utf-8"?>
<sst xmlns="http://schemas.openxmlformats.org/spreadsheetml/2006/main" count="1846" uniqueCount="108">
  <si>
    <t>Kalkulebeskrivelse:</t>
  </si>
  <si>
    <t>Kalkulen gælder for:</t>
  </si>
  <si>
    <t>Produktionsform:</t>
  </si>
  <si>
    <t>Konventionel</t>
  </si>
  <si>
    <t>Jordbonitet:</t>
  </si>
  <si>
    <t>JB 5-6</t>
  </si>
  <si>
    <t>Gødning:</t>
  </si>
  <si>
    <t>Med husdyrgødning</t>
  </si>
  <si>
    <t>Emne</t>
  </si>
  <si>
    <t>Kvantum</t>
  </si>
  <si>
    <t/>
  </si>
  <si>
    <t>Pris</t>
  </si>
  <si>
    <t>Beløb</t>
  </si>
  <si>
    <t>Udbytte</t>
  </si>
  <si>
    <t>Høstet udbytte</t>
  </si>
  <si>
    <t>FEN</t>
  </si>
  <si>
    <t>Opfodret/solgt udbytte</t>
  </si>
  <si>
    <t>Bruttoudbytte</t>
  </si>
  <si>
    <t>Stykomkostninger</t>
  </si>
  <si>
    <t>Græsfrø udsæd</t>
  </si>
  <si>
    <t>Kg</t>
  </si>
  <si>
    <t>Handelsgødning Kvælstof</t>
  </si>
  <si>
    <t>Tons</t>
  </si>
  <si>
    <t>Plastik</t>
  </si>
  <si>
    <t>Enh</t>
  </si>
  <si>
    <t>Stykomkostninger i alt</t>
  </si>
  <si>
    <t>Dækningsbidrag pr ha</t>
  </si>
  <si>
    <t>Maskin- og arbejdsomkostninger</t>
  </si>
  <si>
    <t>Gødningsspredning</t>
  </si>
  <si>
    <t>Såning</t>
  </si>
  <si>
    <t>Skårlægning</t>
  </si>
  <si>
    <t>Sammenrivning</t>
  </si>
  <si>
    <t>Snitning, hjemkørsel og indlægn.</t>
  </si>
  <si>
    <t>Øvrige opgaver</t>
  </si>
  <si>
    <t>I alt maskin- og arbejdsomkostninger</t>
  </si>
  <si>
    <t>DB efter maskin- og arbejdsomkostninger</t>
  </si>
  <si>
    <t>udsæden udgør 1/3 af den samlede udsædsmængde - eks. 3 x 9 kg = 27 kg udsæd pr. ha.</t>
  </si>
  <si>
    <t>Prognosepriserne/Budgetkalkulerne må KUN videregives til kolleger,</t>
  </si>
  <si>
    <t>landmænd og finansielle samarbejdspartnere.</t>
  </si>
  <si>
    <t>JB 1-3</t>
  </si>
  <si>
    <t>Uden husdyrgødning</t>
  </si>
  <si>
    <t>Handelsgødning Fosfor</t>
  </si>
  <si>
    <t>Handelsgødning Kalium</t>
  </si>
  <si>
    <t>tons</t>
  </si>
  <si>
    <t>Høstet udbytte, 30% TS</t>
  </si>
  <si>
    <t>Kalkulen er baseret på strandsvingel blanding med 3 slæt pr. år</t>
  </si>
  <si>
    <t>Der er regnet med 1,2 kg TS pr. FEN</t>
  </si>
  <si>
    <t>Kvantum 2</t>
  </si>
  <si>
    <t>Pris 2</t>
  </si>
  <si>
    <t>Snittelængde er 1,3 cm.</t>
  </si>
  <si>
    <t>Biogasgødning</t>
  </si>
  <si>
    <t>Spredning af biogødning</t>
  </si>
  <si>
    <t>Læsning og Transport græsensilage</t>
  </si>
  <si>
    <t xml:space="preserve">Leverance på biogasanlæg som ensilage, </t>
  </si>
  <si>
    <t>Sædskiftegræs m/ 3 slæt til bioenergi</t>
  </si>
  <si>
    <t>JB 1-4 m. vanding</t>
  </si>
  <si>
    <t>Vanding fast omkostning</t>
  </si>
  <si>
    <t>Vanding flytning</t>
  </si>
  <si>
    <t>Vanding pr millimeter</t>
  </si>
  <si>
    <t>Spredning af husdyrgødning</t>
  </si>
  <si>
    <t>Læsning og transport er beregnet med en afstand på 10 km</t>
  </si>
  <si>
    <t>Økologisk</t>
  </si>
  <si>
    <t>Økologi tilskud</t>
  </si>
  <si>
    <t>Ha</t>
  </si>
  <si>
    <t>Husdyrgødning Uspecifiseret</t>
  </si>
  <si>
    <t>Sædskiftegræs med 3 slæt</t>
  </si>
  <si>
    <t xml:space="preserve">Som udgangspunkt er der regnet med, at der er husdyrgødning på bedriften. </t>
  </si>
  <si>
    <t>Udbringning vinasse</t>
  </si>
  <si>
    <t>udbr.</t>
  </si>
  <si>
    <t>Tons TS</t>
  </si>
  <si>
    <t>Vejledende N nomer for "Græs med kløver under 50% bælgplanter, omdrift".</t>
  </si>
  <si>
    <t>N tildeling er på 20 tons svarende til 50 kg udnyttet N</t>
  </si>
  <si>
    <t>Udsæd</t>
  </si>
  <si>
    <t>Ukrudt</t>
  </si>
  <si>
    <t>Sygdom</t>
  </si>
  <si>
    <t>Pløjning</t>
  </si>
  <si>
    <t>Såbedsharvning</t>
  </si>
  <si>
    <t>Såning med gødningsplacering</t>
  </si>
  <si>
    <t>Tromling</t>
  </si>
  <si>
    <t>Sprøjtning</t>
  </si>
  <si>
    <t>I alt Maskin- og arbejdsomkostninger</t>
  </si>
  <si>
    <t>Majs tilføres startgødning svarende til 15 kg P/ha og 30 kg N/ha.</t>
  </si>
  <si>
    <t>Efterharvning</t>
  </si>
  <si>
    <t>Ukrudtsharvning</t>
  </si>
  <si>
    <t>Radrensning</t>
  </si>
  <si>
    <t>Høstet udbytte 30% TS</t>
  </si>
  <si>
    <t>Læsning og transport</t>
  </si>
  <si>
    <t>Der er regnet med 0,85 FEN pr. kg TS</t>
  </si>
  <si>
    <t>Snitning</t>
  </si>
  <si>
    <t>Transport</t>
  </si>
  <si>
    <t>Der er regnet med en afstand på 10 km</t>
  </si>
  <si>
    <t>Snitning med en timepris på 2000 kr. Kapacitet 3 ha i timen</t>
  </si>
  <si>
    <t>Høstet udbytte 30 % TS</t>
  </si>
  <si>
    <t>Majs til Bioenergi</t>
  </si>
  <si>
    <t>Majs til bioenergi</t>
  </si>
  <si>
    <t>Snitning med en timepris på 2000 kr. Kapacitet 3,5 ha i timen</t>
  </si>
  <si>
    <t xml:space="preserve">Den snittede majs køres direkte til anlægget, </t>
  </si>
  <si>
    <t>hvis det er med traktor og vogn er vognstørrelse 22 tons ellers 30 tons</t>
  </si>
  <si>
    <t>Den snittede majs køres direkte til anlægget,</t>
  </si>
  <si>
    <t>Udsæden udgør 1/3 af den samlede udsædsmængde - eks. 3 x 9 kg = 27 kg udsæd pr. ha.</t>
  </si>
  <si>
    <t>Prisern pr. FEN svare ikke til den "interne pris"</t>
  </si>
  <si>
    <t>Biogasgødning/hysdyrgødning</t>
  </si>
  <si>
    <t>Kaliumvinasse</t>
  </si>
  <si>
    <t>Kaliumvinasse30</t>
  </si>
  <si>
    <t xml:space="preserve">Hvis der skal købes konventionel gødning, kan der som udgangspunkt </t>
  </si>
  <si>
    <t>anvendes en pris på 40-45 kr./ton.</t>
  </si>
  <si>
    <t>- Ajourført: 5. oktober 2020</t>
  </si>
  <si>
    <t>- Ajourført: 29.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</si>
</sst>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#,##0.0_ ;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/>
    <xf numFmtId="164" fontId="2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0" xfId="0" applyFont="1" applyBorder="1"/>
    <xf numFmtId="0" fontId="4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ill="1"/>
    <xf numFmtId="0" fontId="5" fillId="0" borderId="0" xfId="0" applyFont="1"/>
    <xf numFmtId="164" fontId="5" fillId="0" borderId="0" xfId="0" applyNumberFormat="1" applyFont="1" applyBorder="1" applyAlignment="1">
      <alignment horizontal="right"/>
    </xf>
    <xf numFmtId="0" fontId="4" fillId="0" borderId="0" xfId="0" applyFont="1"/>
    <xf numFmtId="0" fontId="0" fillId="0" borderId="3" xfId="0" applyFont="1" applyFill="1" applyBorder="1" applyAlignment="1">
      <alignment horizontal="left"/>
    </xf>
    <xf numFmtId="164" fontId="0" fillId="0" borderId="0" xfId="0" applyNumberFormat="1"/>
    <xf numFmtId="164" fontId="0" fillId="0" borderId="3" xfId="0" applyNumberFormat="1" applyFont="1" applyFill="1" applyBorder="1" applyAlignment="1">
      <alignment horizontal="right"/>
    </xf>
    <xf numFmtId="1" fontId="0" fillId="0" borderId="0" xfId="0" applyNumberFormat="1"/>
    <xf numFmtId="49" fontId="0" fillId="0" borderId="0" xfId="0" applyNumberFormat="1" applyFont="1" applyBorder="1"/>
    <xf numFmtId="0" fontId="2" fillId="0" borderId="0" xfId="0" applyFont="1" applyFill="1"/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0" fontId="7" fillId="0" borderId="2" xfId="0" applyFont="1" applyBorder="1" applyAlignment="1"/>
    <xf numFmtId="164" fontId="7" fillId="0" borderId="2" xfId="0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0" xfId="0" applyFont="1"/>
    <xf numFmtId="164" fontId="7" fillId="0" borderId="2" xfId="0" applyNumberFormat="1" applyFont="1" applyBorder="1" applyAlignment="1"/>
    <xf numFmtId="166" fontId="6" fillId="0" borderId="2" xfId="0" applyNumberFormat="1" applyFont="1" applyBorder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2" fillId="0" borderId="0" xfId="0" applyFont="1" applyBorder="1"/>
    <xf numFmtId="0" fontId="1" fillId="3" borderId="0" xfId="0" applyFont="1" applyFill="1" applyBorder="1"/>
    <xf numFmtId="0" fontId="1" fillId="0" borderId="0" xfId="0" applyFont="1" applyFill="1" applyBorder="1"/>
    <xf numFmtId="164" fontId="6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left"/>
    </xf>
    <xf numFmtId="2" fontId="6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93867</xdr:colOff>
      <xdr:row>10</xdr:row>
      <xdr:rowOff>58842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538FDF8-F4DB-4DD6-B732-E6694DE6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11066667" cy="1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38101</xdr:rowOff>
    </xdr:from>
    <xdr:to>
      <xdr:col>4</xdr:col>
      <xdr:colOff>284237</xdr:colOff>
      <xdr:row>0</xdr:row>
      <xdr:rowOff>494440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A969DB79-3520-E46C-DF47-968AFF74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38101"/>
          <a:ext cx="3760863" cy="456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40F6-75BD-4934-B0FC-5130DA906713}">
  <dimension ref="A1"/>
  <sheetViews>
    <sheetView workbookViewId="0">
      <selection activeCell="P20" sqref="P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3"/>
  <sheetViews>
    <sheetView topLeftCell="A16" zoomScaleNormal="100" workbookViewId="0">
      <selection activeCell="R30" sqref="R30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9.7109375" customWidth="1"/>
    <col min="13" max="17" width="7.7109375" customWidth="1"/>
    <col min="18" max="18" width="10.28515625" customWidth="1"/>
  </cols>
  <sheetData>
    <row r="1" spans="2:18" x14ac:dyDescent="0.25">
      <c r="B1" s="1" t="s">
        <v>54</v>
      </c>
      <c r="C1" s="1"/>
      <c r="D1" s="1"/>
      <c r="E1" s="1"/>
      <c r="F1" s="1"/>
      <c r="G1" s="1"/>
      <c r="H1" s="1"/>
      <c r="I1" s="1"/>
      <c r="K1" s="1" t="s">
        <v>54</v>
      </c>
      <c r="L1" s="1"/>
      <c r="M1" s="1"/>
      <c r="N1" s="1"/>
      <c r="O1" s="1"/>
      <c r="P1" s="1"/>
      <c r="Q1" s="1"/>
      <c r="R1" s="1"/>
    </row>
    <row r="2" spans="2:18" x14ac:dyDescent="0.25">
      <c r="B2" s="2" t="s">
        <v>0</v>
      </c>
      <c r="C2" s="2" t="s">
        <v>65</v>
      </c>
      <c r="D2" s="2"/>
      <c r="E2" s="2"/>
      <c r="G2" s="1"/>
      <c r="H2" s="1"/>
      <c r="I2" s="1"/>
      <c r="K2" s="2" t="s">
        <v>0</v>
      </c>
      <c r="L2" s="2" t="s">
        <v>65</v>
      </c>
      <c r="M2" s="2"/>
      <c r="N2" s="2"/>
      <c r="P2" s="1"/>
      <c r="Q2" s="1"/>
      <c r="R2" s="1"/>
    </row>
    <row r="3" spans="2:18" x14ac:dyDescent="0.25">
      <c r="B3" s="2" t="s">
        <v>1</v>
      </c>
      <c r="C3" s="2">
        <v>2023</v>
      </c>
      <c r="D3" s="2"/>
      <c r="E3" s="2"/>
      <c r="G3" s="1"/>
      <c r="H3" s="1"/>
      <c r="I3" s="1"/>
      <c r="K3" s="2" t="s">
        <v>1</v>
      </c>
      <c r="L3" s="2">
        <v>2023</v>
      </c>
      <c r="M3" s="2"/>
      <c r="N3" s="2"/>
      <c r="P3" s="1"/>
      <c r="Q3" s="1"/>
      <c r="R3" s="1"/>
    </row>
    <row r="4" spans="2:18" x14ac:dyDescent="0.25">
      <c r="B4" s="2" t="s">
        <v>2</v>
      </c>
      <c r="C4" s="2" t="s">
        <v>3</v>
      </c>
      <c r="D4" s="2"/>
      <c r="E4" s="2"/>
      <c r="G4" s="1"/>
      <c r="H4" s="1"/>
      <c r="I4" s="1"/>
      <c r="K4" s="2" t="s">
        <v>2</v>
      </c>
      <c r="L4" s="2" t="s">
        <v>3</v>
      </c>
      <c r="M4" s="2"/>
      <c r="N4" s="2"/>
      <c r="P4" s="1"/>
      <c r="Q4" s="1"/>
      <c r="R4" s="1"/>
    </row>
    <row r="5" spans="2:18" x14ac:dyDescent="0.25">
      <c r="B5" s="2" t="s">
        <v>4</v>
      </c>
      <c r="C5" s="2" t="s">
        <v>39</v>
      </c>
      <c r="D5" s="2"/>
      <c r="E5" s="2"/>
      <c r="G5" s="1"/>
      <c r="H5" s="1"/>
      <c r="I5" s="1"/>
      <c r="K5" s="2" t="s">
        <v>4</v>
      </c>
      <c r="L5" s="2" t="s">
        <v>39</v>
      </c>
      <c r="M5" s="2"/>
      <c r="N5" s="2"/>
      <c r="P5" s="1"/>
      <c r="Q5" s="1"/>
      <c r="R5" s="1"/>
    </row>
    <row r="6" spans="2:18" x14ac:dyDescent="0.25">
      <c r="B6" s="2" t="s">
        <v>6</v>
      </c>
      <c r="C6" s="51" t="s">
        <v>7</v>
      </c>
      <c r="D6" s="2"/>
      <c r="E6" s="2"/>
      <c r="G6" s="1"/>
      <c r="H6" s="1"/>
      <c r="I6" s="1"/>
      <c r="K6" s="2" t="s">
        <v>6</v>
      </c>
      <c r="L6" s="51" t="s">
        <v>40</v>
      </c>
      <c r="M6" s="2"/>
      <c r="N6" s="2"/>
      <c r="P6" s="1"/>
      <c r="Q6" s="1"/>
      <c r="R6" s="1"/>
    </row>
    <row r="7" spans="2:18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" t="s">
        <v>8</v>
      </c>
      <c r="C8" s="3" t="s">
        <v>47</v>
      </c>
      <c r="D8" s="3" t="s">
        <v>10</v>
      </c>
      <c r="E8" s="3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3" t="s">
        <v>47</v>
      </c>
      <c r="M8" s="3" t="s">
        <v>10</v>
      </c>
      <c r="N8" s="3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8" x14ac:dyDescent="0.25">
      <c r="B9" s="5" t="s">
        <v>13</v>
      </c>
      <c r="C9" s="5"/>
      <c r="D9" s="5"/>
      <c r="E9" s="5"/>
      <c r="F9" s="6"/>
      <c r="G9" s="7" t="s">
        <v>10</v>
      </c>
      <c r="H9" s="6"/>
      <c r="I9" s="6"/>
      <c r="K9" s="5" t="s">
        <v>13</v>
      </c>
      <c r="L9" s="5"/>
      <c r="M9" s="5"/>
      <c r="N9" s="5"/>
      <c r="O9" s="6"/>
      <c r="P9" s="7" t="s">
        <v>10</v>
      </c>
      <c r="Q9" s="6"/>
      <c r="R9" s="6"/>
    </row>
    <row r="10" spans="2:18" x14ac:dyDescent="0.25">
      <c r="B10" s="30" t="s">
        <v>44</v>
      </c>
      <c r="C10" s="31">
        <f>F11+2</f>
        <v>33.599999999999994</v>
      </c>
      <c r="D10" s="30" t="s">
        <v>22</v>
      </c>
      <c r="E10" s="54">
        <v>0.3</v>
      </c>
      <c r="F10" s="32">
        <f>F11*E10</f>
        <v>9.4799999999999986</v>
      </c>
      <c r="G10" s="33" t="s">
        <v>69</v>
      </c>
      <c r="H10" s="34">
        <f>I12/F10/1000</f>
        <v>1.2500000000000002</v>
      </c>
      <c r="I10" s="32"/>
      <c r="K10" s="30" t="s">
        <v>14</v>
      </c>
      <c r="L10" s="31">
        <f>O11+2</f>
        <v>33.6</v>
      </c>
      <c r="M10" s="30" t="s">
        <v>22</v>
      </c>
      <c r="N10" s="30">
        <v>0.3</v>
      </c>
      <c r="O10" s="32">
        <f>O11*N10</f>
        <v>9.48</v>
      </c>
      <c r="P10" s="33" t="s">
        <v>69</v>
      </c>
      <c r="Q10" s="34">
        <f>R12/O10/1000</f>
        <v>1.25</v>
      </c>
      <c r="R10" s="32"/>
    </row>
    <row r="11" spans="2:18" x14ac:dyDescent="0.25">
      <c r="B11" s="30" t="s">
        <v>16</v>
      </c>
      <c r="C11" s="30">
        <f>(F11*1000*0.3)/1.2</f>
        <v>7899.9999999999991</v>
      </c>
      <c r="D11" s="30" t="s">
        <v>15</v>
      </c>
      <c r="E11" s="55">
        <f>I11/C11</f>
        <v>1.5000000000000002</v>
      </c>
      <c r="F11" s="52">
        <v>31.599999999999998</v>
      </c>
      <c r="G11" s="33" t="s">
        <v>43</v>
      </c>
      <c r="H11" s="52">
        <v>375</v>
      </c>
      <c r="I11" s="32">
        <f>F11*H11</f>
        <v>11850</v>
      </c>
      <c r="K11" s="30" t="s">
        <v>16</v>
      </c>
      <c r="L11" s="30">
        <f>O11*N10/1.2*1000</f>
        <v>7900</v>
      </c>
      <c r="M11" s="30" t="s">
        <v>15</v>
      </c>
      <c r="N11" s="55">
        <f>R11/L11</f>
        <v>1.5</v>
      </c>
      <c r="O11" s="52">
        <v>31.6</v>
      </c>
      <c r="P11" s="33" t="s">
        <v>43</v>
      </c>
      <c r="Q11" s="52">
        <v>375</v>
      </c>
      <c r="R11" s="32">
        <f>O11*Q11</f>
        <v>11850</v>
      </c>
    </row>
    <row r="12" spans="2:18" x14ac:dyDescent="0.25">
      <c r="B12" s="35" t="s">
        <v>17</v>
      </c>
      <c r="C12" s="35"/>
      <c r="D12" s="35"/>
      <c r="E12" s="35"/>
      <c r="F12" s="36"/>
      <c r="G12" s="33" t="s">
        <v>10</v>
      </c>
      <c r="H12" s="36"/>
      <c r="I12" s="36">
        <f>SUM(I10:I11)</f>
        <v>11850</v>
      </c>
      <c r="K12" s="35" t="s">
        <v>17</v>
      </c>
      <c r="L12" s="35"/>
      <c r="M12" s="35"/>
      <c r="N12" s="35"/>
      <c r="O12" s="36"/>
      <c r="P12" s="33" t="s">
        <v>10</v>
      </c>
      <c r="Q12" s="36"/>
      <c r="R12" s="36">
        <f>SUM(R10:R11)</f>
        <v>11850</v>
      </c>
    </row>
    <row r="13" spans="2:18" x14ac:dyDescent="0.25">
      <c r="B13" s="30" t="s">
        <v>10</v>
      </c>
      <c r="C13" s="30"/>
      <c r="D13" s="30"/>
      <c r="E13" s="30"/>
      <c r="F13" s="32"/>
      <c r="G13" s="33" t="s">
        <v>10</v>
      </c>
      <c r="H13" s="32"/>
      <c r="I13" s="32"/>
      <c r="K13" s="8" t="s">
        <v>10</v>
      </c>
      <c r="L13" s="8"/>
      <c r="M13" s="8"/>
      <c r="N13" s="8"/>
      <c r="O13" s="9"/>
      <c r="P13" s="7" t="s">
        <v>10</v>
      </c>
      <c r="Q13" s="9"/>
      <c r="R13" s="9"/>
    </row>
    <row r="14" spans="2:18" x14ac:dyDescent="0.25">
      <c r="B14" s="35" t="s">
        <v>18</v>
      </c>
      <c r="C14" s="35"/>
      <c r="D14" s="35"/>
      <c r="E14" s="35"/>
      <c r="F14" s="36"/>
      <c r="G14" s="33" t="s">
        <v>10</v>
      </c>
      <c r="H14" s="36"/>
      <c r="I14" s="36"/>
      <c r="K14" s="5" t="s">
        <v>18</v>
      </c>
      <c r="L14" s="5"/>
      <c r="M14" s="5"/>
      <c r="N14" s="5"/>
      <c r="O14" s="6"/>
      <c r="P14" s="7" t="s">
        <v>10</v>
      </c>
      <c r="Q14" s="6"/>
      <c r="R14" s="6"/>
    </row>
    <row r="15" spans="2:18" x14ac:dyDescent="0.25">
      <c r="B15" s="30" t="s">
        <v>19</v>
      </c>
      <c r="C15" s="30"/>
      <c r="D15" s="30"/>
      <c r="E15" s="30"/>
      <c r="F15" s="32">
        <v>-9</v>
      </c>
      <c r="G15" s="33" t="s">
        <v>20</v>
      </c>
      <c r="H15" s="34">
        <v>35</v>
      </c>
      <c r="I15" s="32">
        <f>F15*H15</f>
        <v>-315</v>
      </c>
      <c r="K15" s="8" t="s">
        <v>19</v>
      </c>
      <c r="L15" s="8"/>
      <c r="M15" s="8"/>
      <c r="N15" s="8"/>
      <c r="O15" s="9">
        <v>-9</v>
      </c>
      <c r="P15" s="7" t="s">
        <v>20</v>
      </c>
      <c r="Q15" s="10">
        <v>35</v>
      </c>
      <c r="R15" s="9">
        <f>O15*Q15</f>
        <v>-315</v>
      </c>
    </row>
    <row r="16" spans="2:18" x14ac:dyDescent="0.25">
      <c r="B16" s="30" t="s">
        <v>21</v>
      </c>
      <c r="C16" s="30"/>
      <c r="D16" s="30"/>
      <c r="E16" s="30"/>
      <c r="F16" s="32">
        <v>-74</v>
      </c>
      <c r="G16" s="33" t="s">
        <v>20</v>
      </c>
      <c r="H16" s="34">
        <v>23</v>
      </c>
      <c r="I16" s="32">
        <f>F16*H16</f>
        <v>-1702</v>
      </c>
      <c r="K16" s="8" t="s">
        <v>21</v>
      </c>
      <c r="L16" s="8"/>
      <c r="M16" s="8"/>
      <c r="N16" s="8"/>
      <c r="O16" s="9">
        <v>-284</v>
      </c>
      <c r="P16" s="7" t="s">
        <v>20</v>
      </c>
      <c r="Q16" s="10">
        <v>23</v>
      </c>
      <c r="R16" s="9">
        <f>O16*Q16</f>
        <v>-6532</v>
      </c>
    </row>
    <row r="17" spans="2:18" x14ac:dyDescent="0.25">
      <c r="B17" s="30" t="s">
        <v>42</v>
      </c>
      <c r="C17" s="30"/>
      <c r="D17" s="30"/>
      <c r="E17" s="30"/>
      <c r="F17" s="32">
        <v>0</v>
      </c>
      <c r="G17" s="33" t="s">
        <v>20</v>
      </c>
      <c r="H17" s="34">
        <v>14</v>
      </c>
      <c r="I17" s="32">
        <f>F17*H17</f>
        <v>0</v>
      </c>
      <c r="K17" s="30" t="s">
        <v>42</v>
      </c>
      <c r="L17" s="30"/>
      <c r="M17" s="30"/>
      <c r="N17" s="30"/>
      <c r="O17" s="32">
        <v>0</v>
      </c>
      <c r="P17" s="33" t="s">
        <v>20</v>
      </c>
      <c r="Q17" s="34">
        <v>14</v>
      </c>
      <c r="R17" s="32">
        <f>O17*Q17</f>
        <v>0</v>
      </c>
    </row>
    <row r="18" spans="2:18" x14ac:dyDescent="0.25">
      <c r="B18" s="30" t="s">
        <v>101</v>
      </c>
      <c r="C18" s="30"/>
      <c r="D18" s="30"/>
      <c r="E18" s="30"/>
      <c r="F18" s="32">
        <v>-60</v>
      </c>
      <c r="G18" s="33" t="s">
        <v>22</v>
      </c>
      <c r="H18" s="34"/>
      <c r="I18" s="32">
        <f>F18*H18</f>
        <v>0</v>
      </c>
      <c r="K18" s="30" t="s">
        <v>101</v>
      </c>
      <c r="L18" s="30"/>
      <c r="M18" s="30"/>
      <c r="N18" s="30"/>
      <c r="O18" s="32">
        <v>-60</v>
      </c>
      <c r="P18" s="33" t="s">
        <v>22</v>
      </c>
      <c r="Q18" s="34"/>
      <c r="R18" s="32">
        <f>O18*Q18</f>
        <v>0</v>
      </c>
    </row>
    <row r="19" spans="2:18" x14ac:dyDescent="0.25">
      <c r="B19" s="8" t="s">
        <v>23</v>
      </c>
      <c r="C19" s="8"/>
      <c r="D19" s="8"/>
      <c r="E19" s="8"/>
      <c r="F19" s="9">
        <v>-173</v>
      </c>
      <c r="G19" s="7" t="s">
        <v>24</v>
      </c>
      <c r="H19" s="10">
        <v>2.8</v>
      </c>
      <c r="I19" s="9">
        <f>F19*H19</f>
        <v>-484.4</v>
      </c>
      <c r="K19" s="8" t="s">
        <v>23</v>
      </c>
      <c r="L19" s="8"/>
      <c r="M19" s="8"/>
      <c r="N19" s="8"/>
      <c r="O19" s="9">
        <v>-173</v>
      </c>
      <c r="P19" s="7" t="s">
        <v>24</v>
      </c>
      <c r="Q19" s="10">
        <v>2.8</v>
      </c>
      <c r="R19" s="9">
        <f>O19*Q19</f>
        <v>-484.4</v>
      </c>
    </row>
    <row r="20" spans="2:18" x14ac:dyDescent="0.25">
      <c r="B20" s="5" t="s">
        <v>25</v>
      </c>
      <c r="C20" s="5"/>
      <c r="D20" s="5"/>
      <c r="E20" s="5"/>
      <c r="F20" s="6"/>
      <c r="G20" s="7" t="s">
        <v>10</v>
      </c>
      <c r="H20" s="6"/>
      <c r="I20" s="6">
        <f>SUM(I14:I19)</f>
        <v>-2501.4</v>
      </c>
      <c r="K20" s="5" t="s">
        <v>25</v>
      </c>
      <c r="L20" s="5"/>
      <c r="M20" s="5"/>
      <c r="N20" s="5"/>
      <c r="O20" s="6"/>
      <c r="P20" s="7" t="s">
        <v>10</v>
      </c>
      <c r="Q20" s="6"/>
      <c r="R20" s="6">
        <f>SUM(R14:R19)</f>
        <v>-7331.4</v>
      </c>
    </row>
    <row r="21" spans="2:18" x14ac:dyDescent="0.25">
      <c r="B21" s="5" t="s">
        <v>26</v>
      </c>
      <c r="C21" s="5"/>
      <c r="D21" s="5"/>
      <c r="E21" s="5"/>
      <c r="F21" s="6"/>
      <c r="G21" s="7" t="s">
        <v>10</v>
      </c>
      <c r="H21" s="6"/>
      <c r="I21" s="6">
        <f>SUM(I12,I20)</f>
        <v>9348.6</v>
      </c>
      <c r="K21" s="5" t="s">
        <v>26</v>
      </c>
      <c r="L21" s="5"/>
      <c r="M21" s="5"/>
      <c r="N21" s="5"/>
      <c r="O21" s="6"/>
      <c r="P21" s="7" t="s">
        <v>10</v>
      </c>
      <c r="Q21" s="6"/>
      <c r="R21" s="6">
        <f>SUM(R12,R20)</f>
        <v>4518.6000000000004</v>
      </c>
    </row>
    <row r="22" spans="2:18" x14ac:dyDescent="0.25">
      <c r="B22" s="8" t="s">
        <v>10</v>
      </c>
      <c r="C22" s="8"/>
      <c r="D22" s="8"/>
      <c r="E22" s="8"/>
      <c r="F22" s="9"/>
      <c r="G22" s="7" t="s">
        <v>10</v>
      </c>
      <c r="H22" s="9"/>
      <c r="I22" s="9"/>
      <c r="K22" s="8" t="s">
        <v>10</v>
      </c>
      <c r="L22" s="8"/>
      <c r="M22" s="8"/>
      <c r="N22" s="8"/>
      <c r="O22" s="9"/>
      <c r="P22" s="7" t="s">
        <v>10</v>
      </c>
      <c r="Q22" s="9"/>
      <c r="R22" s="9"/>
    </row>
    <row r="23" spans="2:18" x14ac:dyDescent="0.25">
      <c r="B23" s="5" t="s">
        <v>27</v>
      </c>
      <c r="C23" s="5"/>
      <c r="D23" s="5"/>
      <c r="E23" s="5"/>
      <c r="F23" s="6"/>
      <c r="G23" s="7" t="s">
        <v>10</v>
      </c>
      <c r="H23" s="6"/>
      <c r="I23" s="6"/>
      <c r="K23" s="5" t="s">
        <v>27</v>
      </c>
      <c r="L23" s="5"/>
      <c r="M23" s="5"/>
      <c r="N23" s="5"/>
      <c r="O23" s="6"/>
      <c r="P23" s="7" t="s">
        <v>10</v>
      </c>
      <c r="Q23" s="6"/>
      <c r="R23" s="6"/>
    </row>
    <row r="24" spans="2:18" x14ac:dyDescent="0.25">
      <c r="B24" s="12" t="s">
        <v>51</v>
      </c>
      <c r="C24" s="8"/>
      <c r="D24" s="8"/>
      <c r="E24" s="8"/>
      <c r="F24" s="9">
        <f>F18</f>
        <v>-60</v>
      </c>
      <c r="G24" s="7" t="s">
        <v>10</v>
      </c>
      <c r="H24" s="9">
        <v>23</v>
      </c>
      <c r="I24" s="9">
        <f t="shared" ref="I24:I29" si="0">F24*H24</f>
        <v>-1380</v>
      </c>
      <c r="K24" s="8" t="s">
        <v>28</v>
      </c>
      <c r="L24" s="8"/>
      <c r="M24" s="8"/>
      <c r="N24" s="8"/>
      <c r="O24" s="9">
        <v>-2</v>
      </c>
      <c r="P24" s="7" t="s">
        <v>10</v>
      </c>
      <c r="Q24" s="9">
        <v>95</v>
      </c>
      <c r="R24" s="9">
        <f>O24*Q24</f>
        <v>-190</v>
      </c>
    </row>
    <row r="25" spans="2:18" x14ac:dyDescent="0.25">
      <c r="B25" s="8" t="s">
        <v>28</v>
      </c>
      <c r="C25" s="8"/>
      <c r="D25" s="8"/>
      <c r="E25" s="8"/>
      <c r="F25" s="9">
        <v>-1</v>
      </c>
      <c r="G25" s="7" t="s">
        <v>10</v>
      </c>
      <c r="H25" s="9">
        <v>95</v>
      </c>
      <c r="I25" s="9">
        <f t="shared" si="0"/>
        <v>-95</v>
      </c>
      <c r="K25" s="8" t="s">
        <v>29</v>
      </c>
      <c r="L25" s="8"/>
      <c r="M25" s="8"/>
      <c r="N25" s="8"/>
      <c r="O25" s="11">
        <v>-0.33</v>
      </c>
      <c r="P25" s="7" t="s">
        <v>10</v>
      </c>
      <c r="Q25" s="9">
        <v>333</v>
      </c>
      <c r="R25" s="9">
        <f>O25*Q25</f>
        <v>-109.89</v>
      </c>
    </row>
    <row r="26" spans="2:18" x14ac:dyDescent="0.25">
      <c r="B26" s="8" t="s">
        <v>29</v>
      </c>
      <c r="C26" s="8"/>
      <c r="D26" s="8"/>
      <c r="E26" s="8"/>
      <c r="F26" s="11">
        <v>-0.33</v>
      </c>
      <c r="G26" s="7" t="s">
        <v>10</v>
      </c>
      <c r="H26" s="9">
        <v>333</v>
      </c>
      <c r="I26" s="9">
        <f t="shared" si="0"/>
        <v>-109.89</v>
      </c>
      <c r="K26" s="8" t="s">
        <v>30</v>
      </c>
      <c r="L26" s="8"/>
      <c r="M26" s="8"/>
      <c r="N26" s="8"/>
      <c r="O26" s="9">
        <v>-3</v>
      </c>
      <c r="P26" s="7" t="s">
        <v>10</v>
      </c>
      <c r="Q26" s="9">
        <v>225</v>
      </c>
      <c r="R26" s="9">
        <f>O26*Q26</f>
        <v>-675</v>
      </c>
    </row>
    <row r="27" spans="2:18" x14ac:dyDescent="0.25">
      <c r="B27" s="8" t="s">
        <v>30</v>
      </c>
      <c r="C27" s="8"/>
      <c r="D27" s="8"/>
      <c r="E27" s="8"/>
      <c r="F27" s="9">
        <v>-3</v>
      </c>
      <c r="G27" s="7" t="s">
        <v>10</v>
      </c>
      <c r="H27" s="9">
        <v>225</v>
      </c>
      <c r="I27" s="9">
        <f t="shared" si="0"/>
        <v>-675</v>
      </c>
      <c r="K27" s="8" t="s">
        <v>31</v>
      </c>
      <c r="L27" s="8"/>
      <c r="M27" s="8"/>
      <c r="N27" s="8"/>
      <c r="O27" s="9">
        <v>-3</v>
      </c>
      <c r="P27" s="7" t="s">
        <v>10</v>
      </c>
      <c r="Q27" s="9">
        <v>170</v>
      </c>
      <c r="R27" s="9">
        <f>O27*Q27</f>
        <v>-510</v>
      </c>
    </row>
    <row r="28" spans="2:18" x14ac:dyDescent="0.25">
      <c r="B28" s="8" t="s">
        <v>31</v>
      </c>
      <c r="C28" s="8"/>
      <c r="D28" s="8"/>
      <c r="E28" s="8"/>
      <c r="F28" s="9">
        <v>-3</v>
      </c>
      <c r="G28" s="7" t="s">
        <v>10</v>
      </c>
      <c r="H28" s="9">
        <v>170</v>
      </c>
      <c r="I28" s="9">
        <f t="shared" si="0"/>
        <v>-510</v>
      </c>
      <c r="K28" s="8" t="s">
        <v>32</v>
      </c>
      <c r="L28" s="8"/>
      <c r="M28" s="8"/>
      <c r="N28" s="8"/>
      <c r="O28" s="9">
        <v>-3</v>
      </c>
      <c r="P28" s="7" t="s">
        <v>10</v>
      </c>
      <c r="Q28" s="9">
        <v>713</v>
      </c>
      <c r="R28" s="9">
        <f>O28*Q28</f>
        <v>-2139</v>
      </c>
    </row>
    <row r="29" spans="2:18" x14ac:dyDescent="0.25">
      <c r="B29" s="8" t="s">
        <v>32</v>
      </c>
      <c r="C29" s="8"/>
      <c r="D29" s="8"/>
      <c r="E29" s="8"/>
      <c r="F29" s="9">
        <v>-3</v>
      </c>
      <c r="G29" s="7" t="s">
        <v>10</v>
      </c>
      <c r="H29" s="9">
        <v>713</v>
      </c>
      <c r="I29" s="9">
        <f t="shared" si="0"/>
        <v>-2139</v>
      </c>
      <c r="K29" s="37" t="s">
        <v>52</v>
      </c>
      <c r="L29" s="37"/>
      <c r="M29" s="37"/>
      <c r="N29" s="37"/>
      <c r="O29" s="38">
        <f>O11*-1</f>
        <v>-31.6</v>
      </c>
      <c r="P29" s="39" t="s">
        <v>22</v>
      </c>
      <c r="Q29" s="38"/>
      <c r="R29" s="38">
        <f>-350+(0.8*O29*20)</f>
        <v>-855.6</v>
      </c>
    </row>
    <row r="30" spans="2:18" x14ac:dyDescent="0.25">
      <c r="B30" s="30" t="s">
        <v>52</v>
      </c>
      <c r="C30" s="30"/>
      <c r="D30" s="30"/>
      <c r="E30" s="30"/>
      <c r="F30" s="32">
        <f>F11*-1</f>
        <v>-31.599999999999998</v>
      </c>
      <c r="G30" s="33" t="s">
        <v>22</v>
      </c>
      <c r="H30" s="32"/>
      <c r="I30" s="32">
        <f>-350+(0.8*F30*20)</f>
        <v>-855.6</v>
      </c>
      <c r="K30" s="8" t="s">
        <v>33</v>
      </c>
      <c r="L30" s="8"/>
      <c r="M30" s="8"/>
      <c r="N30" s="8"/>
      <c r="O30" s="9"/>
      <c r="P30" s="7" t="s">
        <v>10</v>
      </c>
      <c r="Q30" s="9"/>
      <c r="R30" s="9">
        <v>-500</v>
      </c>
    </row>
    <row r="31" spans="2:18" x14ac:dyDescent="0.25">
      <c r="B31" s="8" t="s">
        <v>33</v>
      </c>
      <c r="C31" s="8"/>
      <c r="D31" s="8"/>
      <c r="E31" s="8"/>
      <c r="F31" s="9"/>
      <c r="G31" s="7" t="s">
        <v>10</v>
      </c>
      <c r="H31" s="9"/>
      <c r="I31" s="9">
        <v>-500</v>
      </c>
      <c r="K31" s="5" t="s">
        <v>34</v>
      </c>
      <c r="L31" s="5"/>
      <c r="M31" s="5"/>
      <c r="N31" s="5"/>
      <c r="O31" s="6"/>
      <c r="P31" s="7" t="s">
        <v>10</v>
      </c>
      <c r="Q31" s="6"/>
      <c r="R31" s="6">
        <f>SUM(R24:R30)</f>
        <v>-4979.49</v>
      </c>
    </row>
    <row r="32" spans="2:18" x14ac:dyDescent="0.25">
      <c r="B32" s="5" t="s">
        <v>34</v>
      </c>
      <c r="C32" s="5"/>
      <c r="D32" s="5"/>
      <c r="E32" s="5"/>
      <c r="F32" s="6"/>
      <c r="G32" s="7" t="s">
        <v>10</v>
      </c>
      <c r="H32" s="6"/>
      <c r="I32" s="6">
        <f>SUM(I24:I31)</f>
        <v>-6264.4900000000007</v>
      </c>
      <c r="K32" s="8" t="s">
        <v>35</v>
      </c>
      <c r="L32" s="8"/>
      <c r="M32" s="8"/>
      <c r="N32" s="8"/>
      <c r="O32" s="9"/>
      <c r="P32" s="7" t="s">
        <v>10</v>
      </c>
      <c r="Q32" s="9"/>
      <c r="R32" s="9">
        <f>SUM(R21,R31)</f>
        <v>-460.88999999999942</v>
      </c>
    </row>
    <row r="33" spans="2:18" x14ac:dyDescent="0.25">
      <c r="B33" s="8" t="s">
        <v>35</v>
      </c>
      <c r="C33" s="8"/>
      <c r="D33" s="8"/>
      <c r="E33" s="8"/>
      <c r="F33" s="9"/>
      <c r="G33" s="7" t="s">
        <v>10</v>
      </c>
      <c r="H33" s="9"/>
      <c r="I33" s="9">
        <f>SUM(I21,I32)</f>
        <v>3084.1099999999997</v>
      </c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21"/>
    </row>
    <row r="35" spans="2:18" x14ac:dyDescent="0.25">
      <c r="C35" s="2"/>
      <c r="D35" s="2"/>
      <c r="E35" s="2"/>
      <c r="F35" s="1"/>
      <c r="G35" s="1"/>
      <c r="H35" s="1"/>
      <c r="I35" s="21"/>
    </row>
    <row r="36" spans="2:18" x14ac:dyDescent="0.25">
      <c r="B36" s="13" t="s">
        <v>45</v>
      </c>
      <c r="C36" s="2"/>
      <c r="D36" s="2"/>
      <c r="E36" s="2"/>
      <c r="F36" s="1"/>
      <c r="G36" s="1"/>
      <c r="H36" s="1"/>
      <c r="I36" s="1"/>
      <c r="K36" s="13" t="s">
        <v>45</v>
      </c>
    </row>
    <row r="37" spans="2:18" x14ac:dyDescent="0.25">
      <c r="B37" s="13" t="s">
        <v>99</v>
      </c>
      <c r="C37" s="2"/>
      <c r="D37" s="2"/>
      <c r="E37" s="2"/>
      <c r="F37" s="1"/>
      <c r="G37" s="1"/>
      <c r="H37" s="1"/>
      <c r="I37" s="1"/>
      <c r="K37" s="13" t="s">
        <v>99</v>
      </c>
    </row>
    <row r="38" spans="2:18" x14ac:dyDescent="0.25">
      <c r="B38" s="19" t="s">
        <v>70</v>
      </c>
      <c r="C38" s="2"/>
      <c r="D38" s="2"/>
      <c r="E38" s="2"/>
      <c r="F38" s="1"/>
      <c r="G38" s="1"/>
      <c r="H38" s="1"/>
      <c r="I38" s="1"/>
      <c r="K38" s="19" t="s">
        <v>70</v>
      </c>
    </row>
    <row r="39" spans="2:18" x14ac:dyDescent="0.25">
      <c r="B39" s="43" t="s">
        <v>46</v>
      </c>
      <c r="C39" s="1"/>
      <c r="D39" s="1"/>
      <c r="E39" s="1"/>
      <c r="F39" s="1"/>
      <c r="G39" s="1"/>
      <c r="H39" s="1"/>
      <c r="I39" s="1"/>
      <c r="K39" s="43" t="s">
        <v>46</v>
      </c>
    </row>
    <row r="40" spans="2:18" x14ac:dyDescent="0.25">
      <c r="B40" s="43" t="s">
        <v>49</v>
      </c>
      <c r="C40" s="1"/>
      <c r="D40" s="1"/>
      <c r="E40" s="1"/>
      <c r="F40" s="1"/>
      <c r="G40" s="1"/>
      <c r="H40" s="1"/>
      <c r="I40" s="1"/>
      <c r="K40" s="43" t="s">
        <v>49</v>
      </c>
    </row>
    <row r="41" spans="2:18" x14ac:dyDescent="0.25">
      <c r="B41" s="43" t="s">
        <v>53</v>
      </c>
      <c r="C41" s="1"/>
      <c r="D41" s="1"/>
      <c r="E41" s="1"/>
      <c r="F41" s="1"/>
      <c r="G41" s="1"/>
      <c r="H41" s="1"/>
      <c r="I41" s="1"/>
      <c r="K41" s="43" t="s">
        <v>53</v>
      </c>
    </row>
    <row r="42" spans="2:18" x14ac:dyDescent="0.25">
      <c r="B42" s="43" t="s">
        <v>60</v>
      </c>
      <c r="C42" s="1"/>
      <c r="D42" s="1"/>
      <c r="E42" s="1"/>
      <c r="F42" s="1"/>
      <c r="G42" s="1"/>
      <c r="H42" s="1"/>
      <c r="I42" s="1"/>
      <c r="K42" s="43" t="s">
        <v>60</v>
      </c>
    </row>
    <row r="43" spans="2:18" x14ac:dyDescent="0.25">
      <c r="B43" s="43" t="s">
        <v>100</v>
      </c>
      <c r="C43" s="1"/>
      <c r="D43" s="1"/>
      <c r="E43" s="1"/>
      <c r="F43" s="1"/>
      <c r="G43" s="1"/>
      <c r="H43" s="1"/>
      <c r="I43" s="1"/>
      <c r="K43" s="43" t="s">
        <v>100</v>
      </c>
    </row>
    <row r="44" spans="2:18" x14ac:dyDescent="0.25">
      <c r="C44" s="2"/>
      <c r="D44" s="2"/>
      <c r="E44" s="2"/>
      <c r="F44" s="1"/>
      <c r="G44" s="1"/>
      <c r="H44" s="1"/>
      <c r="I44" s="1"/>
    </row>
    <row r="45" spans="2:18" x14ac:dyDescent="0.25">
      <c r="C45" s="1"/>
      <c r="D45" s="1"/>
      <c r="E45" s="1"/>
      <c r="F45" s="1"/>
      <c r="G45" s="1"/>
      <c r="H45" s="1"/>
      <c r="I45" s="1"/>
    </row>
    <row r="46" spans="2:18" x14ac:dyDescent="0.25">
      <c r="B46" s="28" t="s">
        <v>107</v>
      </c>
      <c r="C46" s="1"/>
      <c r="D46" s="1"/>
      <c r="E46" s="1"/>
      <c r="F46" s="1"/>
      <c r="G46" s="1"/>
      <c r="H46" s="1"/>
      <c r="I46" s="1"/>
      <c r="K46" s="28" t="s">
        <v>107</v>
      </c>
    </row>
    <row r="47" spans="2:18" x14ac:dyDescent="0.25">
      <c r="B47" s="1"/>
      <c r="C47" s="1"/>
      <c r="D47" s="1"/>
      <c r="E47" s="1"/>
      <c r="F47" s="1"/>
      <c r="G47" s="1"/>
      <c r="H47" s="1"/>
      <c r="I47" s="1"/>
      <c r="K47" s="1"/>
    </row>
    <row r="48" spans="2:18" x14ac:dyDescent="0.25">
      <c r="B48" s="2" t="s">
        <v>37</v>
      </c>
      <c r="C48" s="2"/>
      <c r="D48" s="2"/>
      <c r="E48" s="2"/>
      <c r="F48" s="1"/>
      <c r="G48" s="1"/>
      <c r="H48" s="1"/>
      <c r="I48" s="1"/>
      <c r="K48" s="2" t="s">
        <v>37</v>
      </c>
    </row>
    <row r="49" spans="2:11" x14ac:dyDescent="0.25">
      <c r="B49" s="2" t="s">
        <v>38</v>
      </c>
      <c r="C49" s="2"/>
      <c r="D49" s="2"/>
      <c r="E49" s="2"/>
      <c r="F49" s="1"/>
      <c r="G49" s="1"/>
      <c r="H49" s="1"/>
      <c r="I49" s="1"/>
      <c r="K49" s="2" t="s">
        <v>38</v>
      </c>
    </row>
    <row r="52" spans="2:11" x14ac:dyDescent="0.25">
      <c r="J52" s="1"/>
    </row>
    <row r="53" spans="2:11" x14ac:dyDescent="0.25">
      <c r="B53" s="2"/>
      <c r="J53" s="1"/>
    </row>
    <row r="54" spans="2:11" x14ac:dyDescent="0.25">
      <c r="B54" s="2"/>
      <c r="J54" s="1"/>
    </row>
    <row r="55" spans="2:11" s="20" customFormat="1" x14ac:dyDescent="0.25">
      <c r="J55" s="29"/>
    </row>
    <row r="56" spans="2:11" x14ac:dyDescent="0.25">
      <c r="J56" s="1"/>
    </row>
    <row r="57" spans="2:11" x14ac:dyDescent="0.25">
      <c r="J57" s="1"/>
    </row>
    <row r="58" spans="2:11" x14ac:dyDescent="0.25">
      <c r="J58" s="1"/>
    </row>
    <row r="59" spans="2:11" x14ac:dyDescent="0.25">
      <c r="J59" s="1"/>
    </row>
    <row r="60" spans="2:11" x14ac:dyDescent="0.25">
      <c r="J60" s="1"/>
    </row>
    <row r="61" spans="2:11" x14ac:dyDescent="0.25">
      <c r="J61" s="1"/>
    </row>
    <row r="62" spans="2:11" x14ac:dyDescent="0.25">
      <c r="J62" s="1"/>
    </row>
    <row r="63" spans="2:11" x14ac:dyDescent="0.25">
      <c r="J63" s="1"/>
    </row>
    <row r="64" spans="2:11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2:10" x14ac:dyDescent="0.25">
      <c r="J81" s="1"/>
    </row>
    <row r="82" spans="2:10" x14ac:dyDescent="0.25">
      <c r="J82" s="1"/>
    </row>
    <row r="83" spans="2:10" x14ac:dyDescent="0.25">
      <c r="J83" s="1"/>
    </row>
    <row r="84" spans="2:10" x14ac:dyDescent="0.25">
      <c r="J84" s="1"/>
    </row>
    <row r="85" spans="2:10" x14ac:dyDescent="0.25">
      <c r="J85" s="1"/>
    </row>
    <row r="86" spans="2:10" x14ac:dyDescent="0.25">
      <c r="J86" s="1"/>
    </row>
    <row r="87" spans="2:10" x14ac:dyDescent="0.25">
      <c r="J87" s="1"/>
    </row>
    <row r="88" spans="2:10" x14ac:dyDescent="0.25">
      <c r="J88" s="1"/>
    </row>
    <row r="89" spans="2:10" x14ac:dyDescent="0.25">
      <c r="B89" s="2"/>
      <c r="C89" s="2"/>
      <c r="D89" s="2"/>
      <c r="E89" s="2"/>
      <c r="F89" s="1"/>
      <c r="G89" s="1"/>
      <c r="H89" s="1"/>
      <c r="I89" s="1"/>
      <c r="J89" s="1"/>
    </row>
    <row r="90" spans="2:10" x14ac:dyDescent="0.25">
      <c r="B90" s="2"/>
      <c r="C90" s="2"/>
      <c r="D90" s="2"/>
      <c r="E90" s="2"/>
      <c r="F90" s="1"/>
      <c r="G90" s="1"/>
      <c r="H90" s="1"/>
      <c r="I90" s="21"/>
      <c r="J90" s="1"/>
    </row>
    <row r="91" spans="2:10" x14ac:dyDescent="0.25">
      <c r="B91" s="2"/>
      <c r="C91" s="2"/>
      <c r="D91" s="2"/>
      <c r="E91" s="2"/>
      <c r="F91" s="1"/>
      <c r="G91" s="1"/>
      <c r="H91" s="1"/>
      <c r="I91" s="1"/>
      <c r="J91" s="1"/>
    </row>
    <row r="92" spans="2:10" x14ac:dyDescent="0.25">
      <c r="B92" s="2"/>
      <c r="C92" s="2"/>
      <c r="D92" s="2"/>
      <c r="E92" s="2"/>
      <c r="F92" s="1"/>
      <c r="G92" s="1"/>
      <c r="H92" s="1"/>
      <c r="I92" s="1"/>
      <c r="J92" s="1"/>
    </row>
    <row r="93" spans="2:10" x14ac:dyDescent="0.25">
      <c r="B93" s="2"/>
      <c r="C93" s="2"/>
      <c r="D93" s="2"/>
      <c r="E93" s="2"/>
      <c r="F93" s="1"/>
      <c r="G93" s="1"/>
      <c r="H93" s="1"/>
      <c r="I93" s="1"/>
      <c r="J93" s="1"/>
    </row>
    <row r="94" spans="2:10" x14ac:dyDescent="0.25">
      <c r="B94" s="2"/>
      <c r="C94" s="2"/>
      <c r="D94" s="2"/>
      <c r="E94" s="2"/>
      <c r="F94" s="1"/>
      <c r="G94" s="1"/>
      <c r="H94" s="1"/>
      <c r="I94" s="1"/>
      <c r="J94" s="1"/>
    </row>
    <row r="95" spans="2:10" x14ac:dyDescent="0.25">
      <c r="B95" s="13"/>
      <c r="C95" s="2"/>
      <c r="D95" s="2"/>
      <c r="E95" s="2"/>
      <c r="F95" s="1"/>
      <c r="G95" s="1"/>
      <c r="H95" s="1"/>
      <c r="I95" s="1"/>
      <c r="J95" s="1"/>
    </row>
    <row r="96" spans="2:10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x14ac:dyDescent="0.25">
      <c r="B97" s="2"/>
      <c r="C97" s="2"/>
      <c r="D97" s="2"/>
      <c r="E97" s="2"/>
      <c r="F97" s="1"/>
      <c r="G97" s="1"/>
      <c r="H97" s="1"/>
      <c r="I97" s="1"/>
      <c r="J97" s="1"/>
    </row>
    <row r="98" spans="2:10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2"/>
      <c r="C99" s="2"/>
      <c r="D99" s="2"/>
      <c r="E99" s="2"/>
      <c r="F99" s="1"/>
      <c r="G99" s="1"/>
      <c r="H99" s="1"/>
      <c r="I99" s="1"/>
    </row>
    <row r="100" spans="2:10" x14ac:dyDescent="0.25">
      <c r="B100" s="2"/>
      <c r="C100" s="2"/>
      <c r="D100" s="2"/>
      <c r="E100" s="2"/>
      <c r="F100" s="1"/>
      <c r="G100" s="1"/>
      <c r="H100" s="1"/>
      <c r="I100" s="1"/>
    </row>
    <row r="101" spans="2:10" x14ac:dyDescent="0.25">
      <c r="B101" s="1"/>
      <c r="C101" s="1"/>
      <c r="D101" s="1"/>
      <c r="E101" s="1"/>
      <c r="F101" s="1"/>
      <c r="G101" s="1"/>
      <c r="H101" s="1"/>
      <c r="I101" s="1"/>
    </row>
    <row r="102" spans="2:10" x14ac:dyDescent="0.25">
      <c r="B102" s="2"/>
      <c r="C102" s="2"/>
      <c r="D102" s="2"/>
      <c r="E102" s="2"/>
      <c r="F102" s="1"/>
      <c r="G102" s="1"/>
      <c r="H102" s="1"/>
      <c r="I102" s="1"/>
    </row>
    <row r="103" spans="2:10" x14ac:dyDescent="0.25">
      <c r="B103" s="2"/>
      <c r="C103" s="2"/>
      <c r="D103" s="2"/>
      <c r="E103" s="2"/>
      <c r="F103" s="1"/>
      <c r="G103" s="1"/>
      <c r="H103" s="1"/>
      <c r="I103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54" max="16383" man="1"/>
  </rowBreaks>
  <colBreaks count="1" manualBreakCount="1">
    <brk id="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91E3-8007-4F82-9447-9D18E4B6FC53}">
  <dimension ref="B1:R106"/>
  <sheetViews>
    <sheetView topLeftCell="A16" zoomScaleNormal="100" workbookViewId="0">
      <selection activeCell="R30" sqref="R30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</cols>
  <sheetData>
    <row r="1" spans="2:18" x14ac:dyDescent="0.25">
      <c r="B1" s="1" t="s">
        <v>54</v>
      </c>
      <c r="C1" s="1"/>
      <c r="D1" s="1"/>
      <c r="E1" s="1"/>
      <c r="F1" s="1"/>
      <c r="G1" s="1"/>
      <c r="H1" s="1"/>
      <c r="I1" s="1"/>
      <c r="K1" s="1" t="s">
        <v>54</v>
      </c>
      <c r="L1" s="1"/>
      <c r="M1" s="1"/>
      <c r="N1" s="1"/>
      <c r="O1" s="1"/>
      <c r="P1" s="1"/>
      <c r="Q1" s="1"/>
      <c r="R1" s="1"/>
    </row>
    <row r="2" spans="2:18" x14ac:dyDescent="0.25">
      <c r="B2" s="2" t="s">
        <v>0</v>
      </c>
      <c r="C2" s="13" t="s">
        <v>65</v>
      </c>
      <c r="D2" s="1"/>
      <c r="E2" s="1"/>
      <c r="F2" s="1"/>
      <c r="G2" s="1"/>
      <c r="H2" s="1"/>
      <c r="I2" s="1"/>
      <c r="K2" s="2" t="s">
        <v>0</v>
      </c>
      <c r="L2" s="13" t="s">
        <v>65</v>
      </c>
      <c r="M2" s="1"/>
      <c r="N2" s="1"/>
      <c r="O2" s="1"/>
      <c r="P2" s="1"/>
      <c r="Q2" s="1"/>
      <c r="R2" s="1"/>
    </row>
    <row r="3" spans="2:18" x14ac:dyDescent="0.25">
      <c r="B3" s="2" t="s">
        <v>1</v>
      </c>
      <c r="C3" s="2">
        <v>2023</v>
      </c>
      <c r="D3" s="1"/>
      <c r="E3" s="1"/>
      <c r="F3" s="1"/>
      <c r="G3" s="1"/>
      <c r="H3" s="1"/>
      <c r="I3" s="1"/>
      <c r="K3" s="2" t="s">
        <v>1</v>
      </c>
      <c r="L3" s="2">
        <v>2023</v>
      </c>
      <c r="M3" s="1"/>
      <c r="N3" s="1"/>
      <c r="O3" s="1"/>
      <c r="P3" s="1"/>
      <c r="Q3" s="1"/>
      <c r="R3" s="1"/>
    </row>
    <row r="4" spans="2:18" x14ac:dyDescent="0.25">
      <c r="B4" s="2" t="s">
        <v>2</v>
      </c>
      <c r="C4" s="2" t="s">
        <v>3</v>
      </c>
      <c r="D4" s="1"/>
      <c r="E4" s="1"/>
      <c r="F4" s="1"/>
      <c r="G4" s="1"/>
      <c r="H4" s="1"/>
      <c r="I4" s="1"/>
      <c r="K4" s="2" t="s">
        <v>2</v>
      </c>
      <c r="L4" s="2" t="s">
        <v>3</v>
      </c>
      <c r="M4" s="1"/>
      <c r="N4" s="1"/>
      <c r="O4" s="1"/>
      <c r="P4" s="1"/>
      <c r="Q4" s="1"/>
      <c r="R4" s="1"/>
    </row>
    <row r="5" spans="2:18" x14ac:dyDescent="0.25">
      <c r="B5" s="2" t="s">
        <v>4</v>
      </c>
      <c r="C5" s="2" t="s">
        <v>55</v>
      </c>
      <c r="D5" s="1"/>
      <c r="E5" s="1"/>
      <c r="F5" s="1"/>
      <c r="G5" s="1"/>
      <c r="H5" s="1"/>
      <c r="I5" s="1"/>
      <c r="K5" s="2" t="s">
        <v>4</v>
      </c>
      <c r="L5" s="2" t="s">
        <v>55</v>
      </c>
      <c r="M5" s="1"/>
      <c r="N5" s="1"/>
      <c r="O5" s="1"/>
      <c r="P5" s="1"/>
      <c r="Q5" s="1"/>
      <c r="R5" s="1"/>
    </row>
    <row r="6" spans="2:18" x14ac:dyDescent="0.25">
      <c r="B6" s="2" t="s">
        <v>6</v>
      </c>
      <c r="C6" s="51" t="s">
        <v>7</v>
      </c>
      <c r="D6" s="1"/>
      <c r="E6" s="1"/>
      <c r="F6" s="1"/>
      <c r="G6" s="1"/>
      <c r="H6" s="1"/>
      <c r="I6" s="1"/>
      <c r="K6" s="2" t="s">
        <v>6</v>
      </c>
      <c r="L6" s="2" t="s">
        <v>40</v>
      </c>
      <c r="M6" s="1"/>
      <c r="N6" s="1"/>
      <c r="O6" s="1"/>
      <c r="P6" s="1"/>
      <c r="Q6" s="1"/>
      <c r="R6" s="1"/>
    </row>
    <row r="7" spans="2:18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" t="s">
        <v>8</v>
      </c>
      <c r="C8" s="4" t="s">
        <v>47</v>
      </c>
      <c r="D8" s="4" t="s">
        <v>10</v>
      </c>
      <c r="E8" s="4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4" t="s">
        <v>47</v>
      </c>
      <c r="M8" s="4" t="s">
        <v>10</v>
      </c>
      <c r="N8" s="4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8" x14ac:dyDescent="0.25">
      <c r="B9" s="5" t="s">
        <v>13</v>
      </c>
      <c r="C9" s="6"/>
      <c r="D9" s="7" t="s">
        <v>10</v>
      </c>
      <c r="E9" s="6"/>
      <c r="F9" s="6"/>
      <c r="G9" s="7" t="s">
        <v>10</v>
      </c>
      <c r="H9" s="6"/>
      <c r="I9" s="6"/>
      <c r="K9" s="5" t="s">
        <v>13</v>
      </c>
      <c r="L9" s="6"/>
      <c r="M9" s="7" t="s">
        <v>10</v>
      </c>
      <c r="N9" s="6"/>
      <c r="O9" s="6"/>
      <c r="P9" s="7" t="s">
        <v>10</v>
      </c>
      <c r="Q9" s="6"/>
      <c r="R9" s="6"/>
    </row>
    <row r="10" spans="2:18" x14ac:dyDescent="0.25">
      <c r="B10" s="30" t="s">
        <v>44</v>
      </c>
      <c r="C10" s="31">
        <f>F11+2</f>
        <v>40.4</v>
      </c>
      <c r="D10" s="30" t="s">
        <v>22</v>
      </c>
      <c r="E10" s="55">
        <v>0.3</v>
      </c>
      <c r="F10" s="32">
        <f>F11*E10</f>
        <v>11.52</v>
      </c>
      <c r="G10" s="33" t="s">
        <v>69</v>
      </c>
      <c r="H10" s="34">
        <f>I12/F10/1000</f>
        <v>1.25</v>
      </c>
      <c r="I10" s="32"/>
      <c r="J10" s="40"/>
      <c r="K10" s="30" t="s">
        <v>14</v>
      </c>
      <c r="L10" s="31">
        <f>O11+2</f>
        <v>40.400000000000006</v>
      </c>
      <c r="M10" s="30" t="s">
        <v>22</v>
      </c>
      <c r="N10" s="30">
        <v>0.3</v>
      </c>
      <c r="O10" s="32">
        <f>O11*N10</f>
        <v>11.520000000000001</v>
      </c>
      <c r="P10" s="33" t="s">
        <v>69</v>
      </c>
      <c r="Q10" s="34">
        <f>R12/O10/1000</f>
        <v>1.25</v>
      </c>
      <c r="R10" s="32"/>
    </row>
    <row r="11" spans="2:18" x14ac:dyDescent="0.25">
      <c r="B11" s="30" t="s">
        <v>16</v>
      </c>
      <c r="C11" s="30">
        <f>(F11*1000*0.3)/1.2</f>
        <v>9600</v>
      </c>
      <c r="D11" s="30" t="s">
        <v>15</v>
      </c>
      <c r="E11" s="55">
        <f>I11/C11</f>
        <v>1.5</v>
      </c>
      <c r="F11" s="52">
        <v>38.4</v>
      </c>
      <c r="G11" s="33" t="s">
        <v>43</v>
      </c>
      <c r="H11" s="52">
        <v>375</v>
      </c>
      <c r="I11" s="32">
        <f>F11*H11</f>
        <v>14400</v>
      </c>
      <c r="J11" s="40"/>
      <c r="K11" s="30" t="s">
        <v>16</v>
      </c>
      <c r="L11" s="30">
        <f>(O11*1000*N10)/1.2</f>
        <v>9600.0000000000018</v>
      </c>
      <c r="M11" s="30" t="s">
        <v>15</v>
      </c>
      <c r="N11" s="55">
        <f>R11/L11</f>
        <v>1.5</v>
      </c>
      <c r="O11" s="52">
        <v>38.400000000000006</v>
      </c>
      <c r="P11" s="33" t="s">
        <v>43</v>
      </c>
      <c r="Q11" s="52">
        <v>375</v>
      </c>
      <c r="R11" s="32">
        <f>O11*Q11</f>
        <v>14400.000000000002</v>
      </c>
    </row>
    <row r="12" spans="2:18" x14ac:dyDescent="0.25">
      <c r="B12" s="35" t="s">
        <v>17</v>
      </c>
      <c r="C12" s="36"/>
      <c r="D12" s="33" t="s">
        <v>10</v>
      </c>
      <c r="E12" s="41"/>
      <c r="F12" s="36"/>
      <c r="G12" s="33" t="s">
        <v>10</v>
      </c>
      <c r="H12" s="36"/>
      <c r="I12" s="36">
        <f>SUM(I10:I11)</f>
        <v>14400</v>
      </c>
      <c r="J12" s="40"/>
      <c r="K12" s="35" t="s">
        <v>17</v>
      </c>
      <c r="L12" s="36"/>
      <c r="M12" s="33" t="s">
        <v>10</v>
      </c>
      <c r="N12" s="36"/>
      <c r="O12" s="36"/>
      <c r="P12" s="33" t="s">
        <v>10</v>
      </c>
      <c r="Q12" s="36"/>
      <c r="R12" s="36">
        <f>SUM(R10:R11)</f>
        <v>14400.000000000002</v>
      </c>
    </row>
    <row r="13" spans="2:18" x14ac:dyDescent="0.25">
      <c r="B13" s="30" t="s">
        <v>10</v>
      </c>
      <c r="C13" s="32"/>
      <c r="D13" s="33" t="s">
        <v>10</v>
      </c>
      <c r="E13" s="32"/>
      <c r="F13" s="32"/>
      <c r="G13" s="33" t="s">
        <v>10</v>
      </c>
      <c r="H13" s="32"/>
      <c r="I13" s="32"/>
      <c r="J13" s="40"/>
      <c r="K13" s="30" t="s">
        <v>10</v>
      </c>
      <c r="L13" s="32"/>
      <c r="M13" s="33" t="s">
        <v>10</v>
      </c>
      <c r="N13" s="32"/>
      <c r="O13" s="32"/>
      <c r="P13" s="33" t="s">
        <v>10</v>
      </c>
      <c r="Q13" s="32"/>
      <c r="R13" s="32"/>
    </row>
    <row r="14" spans="2:18" x14ac:dyDescent="0.25">
      <c r="B14" s="35" t="s">
        <v>18</v>
      </c>
      <c r="C14" s="36"/>
      <c r="D14" s="33" t="s">
        <v>10</v>
      </c>
      <c r="E14" s="36"/>
      <c r="F14" s="36"/>
      <c r="G14" s="33" t="s">
        <v>10</v>
      </c>
      <c r="H14" s="36"/>
      <c r="I14" s="36"/>
      <c r="J14" s="40"/>
      <c r="K14" s="35" t="s">
        <v>18</v>
      </c>
      <c r="L14" s="36"/>
      <c r="M14" s="33" t="s">
        <v>10</v>
      </c>
      <c r="N14" s="36"/>
      <c r="O14" s="36"/>
      <c r="P14" s="33" t="s">
        <v>10</v>
      </c>
      <c r="Q14" s="36"/>
      <c r="R14" s="36"/>
    </row>
    <row r="15" spans="2:18" x14ac:dyDescent="0.25">
      <c r="B15" s="30" t="s">
        <v>19</v>
      </c>
      <c r="C15" s="32"/>
      <c r="D15" s="33" t="s">
        <v>10</v>
      </c>
      <c r="E15" s="32"/>
      <c r="F15" s="32">
        <v>-9</v>
      </c>
      <c r="G15" s="33" t="s">
        <v>20</v>
      </c>
      <c r="H15" s="34">
        <v>35</v>
      </c>
      <c r="I15" s="32">
        <f>F15*H15</f>
        <v>-315</v>
      </c>
      <c r="J15" s="40"/>
      <c r="K15" s="30" t="s">
        <v>19</v>
      </c>
      <c r="L15" s="32"/>
      <c r="M15" s="33" t="s">
        <v>10</v>
      </c>
      <c r="N15" s="32"/>
      <c r="O15" s="32">
        <v>-9</v>
      </c>
      <c r="P15" s="33" t="s">
        <v>20</v>
      </c>
      <c r="Q15" s="34">
        <v>35</v>
      </c>
      <c r="R15" s="32">
        <f>O15*Q15</f>
        <v>-315</v>
      </c>
    </row>
    <row r="16" spans="2:18" x14ac:dyDescent="0.25">
      <c r="B16" s="30" t="s">
        <v>21</v>
      </c>
      <c r="C16" s="32"/>
      <c r="D16" s="33"/>
      <c r="E16" s="34"/>
      <c r="F16" s="32">
        <v>-84</v>
      </c>
      <c r="G16" s="33" t="s">
        <v>20</v>
      </c>
      <c r="H16" s="34">
        <v>23</v>
      </c>
      <c r="I16" s="32">
        <f>F16*H16</f>
        <v>-1932</v>
      </c>
      <c r="J16" s="40"/>
      <c r="K16" s="30" t="s">
        <v>21</v>
      </c>
      <c r="L16" s="32"/>
      <c r="M16" s="33"/>
      <c r="N16" s="34"/>
      <c r="O16" s="32">
        <v>-300</v>
      </c>
      <c r="P16" s="33" t="s">
        <v>20</v>
      </c>
      <c r="Q16" s="34">
        <v>23</v>
      </c>
      <c r="R16" s="32">
        <f>O16*Q16</f>
        <v>-6900</v>
      </c>
    </row>
    <row r="17" spans="2:18" x14ac:dyDescent="0.25">
      <c r="B17" s="30" t="s">
        <v>42</v>
      </c>
      <c r="C17" s="30"/>
      <c r="D17" s="30"/>
      <c r="E17" s="30"/>
      <c r="F17" s="32">
        <v>0</v>
      </c>
      <c r="G17" s="33" t="s">
        <v>20</v>
      </c>
      <c r="H17" s="34">
        <v>14</v>
      </c>
      <c r="I17" s="32">
        <f>F17*H17</f>
        <v>0</v>
      </c>
      <c r="J17" s="40"/>
      <c r="K17" s="30" t="s">
        <v>41</v>
      </c>
      <c r="L17" s="32"/>
      <c r="M17" s="33"/>
      <c r="N17" s="34"/>
      <c r="O17" s="32">
        <v>-44</v>
      </c>
      <c r="P17" s="33" t="s">
        <v>20</v>
      </c>
      <c r="Q17" s="34">
        <v>23</v>
      </c>
      <c r="R17" s="32">
        <f>O17*Q17</f>
        <v>-1012</v>
      </c>
    </row>
    <row r="18" spans="2:18" x14ac:dyDescent="0.25">
      <c r="B18" s="30" t="s">
        <v>50</v>
      </c>
      <c r="C18" s="30"/>
      <c r="D18" s="30"/>
      <c r="E18" s="30"/>
      <c r="F18" s="32">
        <v>-60</v>
      </c>
      <c r="G18" s="33" t="s">
        <v>22</v>
      </c>
      <c r="H18" s="34"/>
      <c r="I18" s="32">
        <f>F18*H18</f>
        <v>0</v>
      </c>
      <c r="J18" s="40"/>
      <c r="K18" s="30" t="s">
        <v>42</v>
      </c>
      <c r="L18" s="32"/>
      <c r="M18" s="33"/>
      <c r="N18" s="34"/>
      <c r="O18" s="32">
        <v>-316</v>
      </c>
      <c r="P18" s="33" t="s">
        <v>20</v>
      </c>
      <c r="Q18" s="34">
        <v>14</v>
      </c>
      <c r="R18" s="32">
        <f>O18*Q18</f>
        <v>-4424</v>
      </c>
    </row>
    <row r="19" spans="2:18" x14ac:dyDescent="0.25">
      <c r="B19" s="8" t="s">
        <v>23</v>
      </c>
      <c r="C19" s="9"/>
      <c r="D19" s="7" t="s">
        <v>10</v>
      </c>
      <c r="E19" s="9"/>
      <c r="F19" s="9">
        <v>-212</v>
      </c>
      <c r="G19" s="7" t="s">
        <v>24</v>
      </c>
      <c r="H19" s="10">
        <v>2.8</v>
      </c>
      <c r="I19" s="9">
        <f>F19*H19</f>
        <v>-593.59999999999991</v>
      </c>
      <c r="K19" s="8" t="s">
        <v>23</v>
      </c>
      <c r="L19" s="9"/>
      <c r="M19" s="7" t="s">
        <v>10</v>
      </c>
      <c r="N19" s="9"/>
      <c r="O19" s="9">
        <v>-212</v>
      </c>
      <c r="P19" s="7" t="s">
        <v>24</v>
      </c>
      <c r="Q19" s="10">
        <v>2.8</v>
      </c>
      <c r="R19" s="9">
        <f>O19*Q19</f>
        <v>-593.59999999999991</v>
      </c>
    </row>
    <row r="20" spans="2:18" x14ac:dyDescent="0.25">
      <c r="B20" s="5" t="s">
        <v>25</v>
      </c>
      <c r="C20" s="6"/>
      <c r="D20" s="7" t="s">
        <v>10</v>
      </c>
      <c r="E20" s="6"/>
      <c r="F20" s="6"/>
      <c r="G20" s="7" t="s">
        <v>10</v>
      </c>
      <c r="H20" s="6"/>
      <c r="I20" s="6">
        <f>SUM(I14:I19)</f>
        <v>-2840.6</v>
      </c>
      <c r="K20" s="5" t="s">
        <v>25</v>
      </c>
      <c r="L20" s="6"/>
      <c r="M20" s="7" t="s">
        <v>10</v>
      </c>
      <c r="N20" s="6"/>
      <c r="O20" s="6"/>
      <c r="P20" s="7" t="s">
        <v>10</v>
      </c>
      <c r="Q20" s="6"/>
      <c r="R20" s="6">
        <f>SUM(R14:R19)</f>
        <v>-13244.6</v>
      </c>
    </row>
    <row r="21" spans="2:18" x14ac:dyDescent="0.25">
      <c r="B21" s="5" t="s">
        <v>26</v>
      </c>
      <c r="C21" s="6"/>
      <c r="D21" s="7" t="s">
        <v>10</v>
      </c>
      <c r="E21" s="6"/>
      <c r="F21" s="6"/>
      <c r="G21" s="7" t="s">
        <v>10</v>
      </c>
      <c r="H21" s="6"/>
      <c r="I21" s="6">
        <f>SUM(I12,I20)</f>
        <v>11559.4</v>
      </c>
      <c r="K21" s="5" t="s">
        <v>26</v>
      </c>
      <c r="L21" s="6"/>
      <c r="M21" s="7" t="s">
        <v>10</v>
      </c>
      <c r="N21" s="6"/>
      <c r="O21" s="6"/>
      <c r="P21" s="7" t="s">
        <v>10</v>
      </c>
      <c r="Q21" s="6"/>
      <c r="R21" s="6">
        <f>SUM(R12,R20)</f>
        <v>1155.4000000000015</v>
      </c>
    </row>
    <row r="22" spans="2:18" x14ac:dyDescent="0.25">
      <c r="B22" s="8" t="s">
        <v>10</v>
      </c>
      <c r="C22" s="9"/>
      <c r="D22" s="7" t="s">
        <v>10</v>
      </c>
      <c r="E22" s="9"/>
      <c r="F22" s="9"/>
      <c r="G22" s="7" t="s">
        <v>10</v>
      </c>
      <c r="H22" s="9"/>
      <c r="I22" s="9"/>
      <c r="K22" s="8" t="s">
        <v>10</v>
      </c>
      <c r="L22" s="9"/>
      <c r="M22" s="7" t="s">
        <v>10</v>
      </c>
      <c r="N22" s="9"/>
      <c r="O22" s="9"/>
      <c r="P22" s="7" t="s">
        <v>10</v>
      </c>
      <c r="Q22" s="9"/>
      <c r="R22" s="9"/>
    </row>
    <row r="23" spans="2:18" x14ac:dyDescent="0.25">
      <c r="B23" s="5" t="s">
        <v>27</v>
      </c>
      <c r="C23" s="6"/>
      <c r="D23" s="7" t="s">
        <v>10</v>
      </c>
      <c r="E23" s="6"/>
      <c r="F23" s="6"/>
      <c r="G23" s="7" t="s">
        <v>10</v>
      </c>
      <c r="H23" s="6"/>
      <c r="I23" s="6"/>
      <c r="K23" s="5" t="s">
        <v>27</v>
      </c>
      <c r="L23" s="6"/>
      <c r="M23" s="7" t="s">
        <v>10</v>
      </c>
      <c r="N23" s="6"/>
      <c r="O23" s="6"/>
      <c r="P23" s="7" t="s">
        <v>10</v>
      </c>
      <c r="Q23" s="6"/>
      <c r="R23" s="6"/>
    </row>
    <row r="24" spans="2:18" x14ac:dyDescent="0.25">
      <c r="B24" s="8" t="s">
        <v>59</v>
      </c>
      <c r="C24" s="9"/>
      <c r="D24" s="7" t="s">
        <v>10</v>
      </c>
      <c r="E24" s="9"/>
      <c r="F24" s="9">
        <f>F18</f>
        <v>-60</v>
      </c>
      <c r="G24" s="7" t="s">
        <v>10</v>
      </c>
      <c r="H24" s="9">
        <v>22.5</v>
      </c>
      <c r="I24" s="9">
        <f t="shared" ref="I24:I29" si="0">F24*H24</f>
        <v>-1350</v>
      </c>
      <c r="K24" s="8" t="s">
        <v>28</v>
      </c>
      <c r="L24" s="9"/>
      <c r="M24" s="7" t="s">
        <v>10</v>
      </c>
      <c r="N24" s="9"/>
      <c r="O24" s="9">
        <v>-2</v>
      </c>
      <c r="P24" s="7" t="s">
        <v>10</v>
      </c>
      <c r="Q24" s="9">
        <v>95</v>
      </c>
      <c r="R24" s="9">
        <f>O24*Q24</f>
        <v>-190</v>
      </c>
    </row>
    <row r="25" spans="2:18" x14ac:dyDescent="0.25">
      <c r="B25" s="8" t="s">
        <v>28</v>
      </c>
      <c r="C25" s="9"/>
      <c r="D25" s="7" t="s">
        <v>10</v>
      </c>
      <c r="E25" s="9"/>
      <c r="F25" s="9">
        <v>-1</v>
      </c>
      <c r="G25" s="7" t="s">
        <v>10</v>
      </c>
      <c r="H25" s="9">
        <v>95</v>
      </c>
      <c r="I25" s="9">
        <f t="shared" si="0"/>
        <v>-95</v>
      </c>
      <c r="K25" s="8" t="s">
        <v>29</v>
      </c>
      <c r="L25" s="9"/>
      <c r="M25" s="7" t="s">
        <v>10</v>
      </c>
      <c r="N25" s="9"/>
      <c r="O25" s="11">
        <v>-0.33</v>
      </c>
      <c r="P25" s="7" t="s">
        <v>10</v>
      </c>
      <c r="Q25" s="9">
        <v>333</v>
      </c>
      <c r="R25" s="9">
        <f>O25*Q25</f>
        <v>-109.89</v>
      </c>
    </row>
    <row r="26" spans="2:18" x14ac:dyDescent="0.25">
      <c r="B26" s="8" t="s">
        <v>29</v>
      </c>
      <c r="C26" s="9"/>
      <c r="D26" s="7" t="s">
        <v>10</v>
      </c>
      <c r="E26" s="9"/>
      <c r="F26" s="11">
        <v>-0.33</v>
      </c>
      <c r="G26" s="7" t="s">
        <v>10</v>
      </c>
      <c r="H26" s="9">
        <v>333</v>
      </c>
      <c r="I26" s="9">
        <f t="shared" si="0"/>
        <v>-109.89</v>
      </c>
      <c r="K26" s="8" t="s">
        <v>30</v>
      </c>
      <c r="L26" s="9"/>
      <c r="M26" s="7" t="s">
        <v>10</v>
      </c>
      <c r="N26" s="9"/>
      <c r="O26" s="9">
        <v>-3</v>
      </c>
      <c r="P26" s="7" t="s">
        <v>10</v>
      </c>
      <c r="Q26" s="9">
        <v>225</v>
      </c>
      <c r="R26" s="9">
        <f>O26*Q26</f>
        <v>-675</v>
      </c>
    </row>
    <row r="27" spans="2:18" x14ac:dyDescent="0.25">
      <c r="B27" s="8" t="s">
        <v>30</v>
      </c>
      <c r="C27" s="9"/>
      <c r="D27" s="7" t="s">
        <v>10</v>
      </c>
      <c r="E27" s="9"/>
      <c r="F27" s="9">
        <v>-3</v>
      </c>
      <c r="G27" s="7" t="s">
        <v>10</v>
      </c>
      <c r="H27" s="9">
        <v>225</v>
      </c>
      <c r="I27" s="9">
        <f t="shared" si="0"/>
        <v>-675</v>
      </c>
      <c r="K27" s="8" t="s">
        <v>31</v>
      </c>
      <c r="L27" s="9"/>
      <c r="M27" s="7" t="s">
        <v>10</v>
      </c>
      <c r="N27" s="9"/>
      <c r="O27" s="9">
        <v>-3</v>
      </c>
      <c r="P27" s="7" t="s">
        <v>10</v>
      </c>
      <c r="Q27" s="9">
        <v>170</v>
      </c>
      <c r="R27" s="9">
        <f>O27*Q27</f>
        <v>-510</v>
      </c>
    </row>
    <row r="28" spans="2:18" x14ac:dyDescent="0.25">
      <c r="B28" s="30" t="s">
        <v>31</v>
      </c>
      <c r="C28" s="32"/>
      <c r="D28" s="33" t="s">
        <v>10</v>
      </c>
      <c r="E28" s="32"/>
      <c r="F28" s="32">
        <v>-3</v>
      </c>
      <c r="G28" s="33" t="s">
        <v>10</v>
      </c>
      <c r="H28" s="32">
        <v>170</v>
      </c>
      <c r="I28" s="32">
        <f t="shared" si="0"/>
        <v>-510</v>
      </c>
      <c r="J28" s="40"/>
      <c r="K28" s="30" t="s">
        <v>32</v>
      </c>
      <c r="L28" s="32"/>
      <c r="M28" s="33" t="s">
        <v>10</v>
      </c>
      <c r="N28" s="32"/>
      <c r="O28" s="32">
        <v>-3</v>
      </c>
      <c r="P28" s="33" t="s">
        <v>10</v>
      </c>
      <c r="Q28" s="32">
        <v>792</v>
      </c>
      <c r="R28" s="32">
        <f>O28*Q28</f>
        <v>-2376</v>
      </c>
    </row>
    <row r="29" spans="2:18" x14ac:dyDescent="0.25">
      <c r="B29" s="30" t="s">
        <v>32</v>
      </c>
      <c r="C29" s="32"/>
      <c r="D29" s="33" t="s">
        <v>10</v>
      </c>
      <c r="E29" s="32"/>
      <c r="F29" s="32">
        <v>-3</v>
      </c>
      <c r="G29" s="33" t="s">
        <v>10</v>
      </c>
      <c r="H29" s="32">
        <v>792</v>
      </c>
      <c r="I29" s="32">
        <f t="shared" si="0"/>
        <v>-2376</v>
      </c>
      <c r="J29" s="40"/>
      <c r="K29" s="30" t="s">
        <v>52</v>
      </c>
      <c r="L29" s="30"/>
      <c r="M29" s="30"/>
      <c r="N29" s="30"/>
      <c r="O29" s="32">
        <f>O11*-1</f>
        <v>-38.400000000000006</v>
      </c>
      <c r="P29" s="33" t="s">
        <v>22</v>
      </c>
      <c r="Q29" s="32"/>
      <c r="R29" s="32">
        <f>-350+(0.8*O29*20)</f>
        <v>-964.40000000000009</v>
      </c>
    </row>
    <row r="30" spans="2:18" x14ac:dyDescent="0.25">
      <c r="B30" s="30" t="s">
        <v>52</v>
      </c>
      <c r="C30" s="30"/>
      <c r="D30" s="30"/>
      <c r="E30" s="30"/>
      <c r="F30" s="32">
        <f>F11*-1</f>
        <v>-38.4</v>
      </c>
      <c r="G30" s="33" t="s">
        <v>22</v>
      </c>
      <c r="H30" s="32"/>
      <c r="I30" s="32">
        <f>-350+(0.8*F30*20)</f>
        <v>-964.4</v>
      </c>
      <c r="J30" s="40"/>
      <c r="K30" s="30" t="s">
        <v>56</v>
      </c>
      <c r="L30" s="32"/>
      <c r="M30" s="33" t="s">
        <v>10</v>
      </c>
      <c r="N30" s="32"/>
      <c r="O30" s="32">
        <v>-1</v>
      </c>
      <c r="P30" s="33" t="s">
        <v>10</v>
      </c>
      <c r="Q30" s="32">
        <v>1225</v>
      </c>
      <c r="R30" s="32">
        <f>O30*Q30</f>
        <v>-1225</v>
      </c>
    </row>
    <row r="31" spans="2:18" x14ac:dyDescent="0.25">
      <c r="B31" s="8" t="s">
        <v>56</v>
      </c>
      <c r="C31" s="9"/>
      <c r="D31" s="7" t="s">
        <v>10</v>
      </c>
      <c r="E31" s="9"/>
      <c r="F31" s="9">
        <v>-1</v>
      </c>
      <c r="G31" s="7" t="s">
        <v>10</v>
      </c>
      <c r="H31" s="9">
        <v>1225</v>
      </c>
      <c r="I31" s="9">
        <f>F31*H31</f>
        <v>-1225</v>
      </c>
      <c r="K31" s="8" t="s">
        <v>57</v>
      </c>
      <c r="L31" s="9"/>
      <c r="M31" s="7" t="s">
        <v>10</v>
      </c>
      <c r="N31" s="9"/>
      <c r="O31" s="9">
        <v>-2</v>
      </c>
      <c r="P31" s="7" t="s">
        <v>10</v>
      </c>
      <c r="Q31" s="9">
        <v>125</v>
      </c>
      <c r="R31" s="9">
        <f>O31*Q31</f>
        <v>-250</v>
      </c>
    </row>
    <row r="32" spans="2:18" x14ac:dyDescent="0.25">
      <c r="B32" s="8" t="s">
        <v>57</v>
      </c>
      <c r="C32" s="9"/>
      <c r="D32" s="7" t="s">
        <v>10</v>
      </c>
      <c r="E32" s="9"/>
      <c r="F32" s="9">
        <v>-2</v>
      </c>
      <c r="G32" s="7" t="s">
        <v>10</v>
      </c>
      <c r="H32" s="9">
        <v>125</v>
      </c>
      <c r="I32" s="9">
        <f>F32*H32</f>
        <v>-250</v>
      </c>
      <c r="K32" s="8" t="s">
        <v>58</v>
      </c>
      <c r="L32" s="9"/>
      <c r="M32" s="7" t="s">
        <v>10</v>
      </c>
      <c r="N32" s="9"/>
      <c r="O32" s="9">
        <v>-150</v>
      </c>
      <c r="P32" s="7" t="s">
        <v>10</v>
      </c>
      <c r="Q32" s="9">
        <v>10</v>
      </c>
      <c r="R32" s="9">
        <f>O32*Q32</f>
        <v>-1500</v>
      </c>
    </row>
    <row r="33" spans="2:18" x14ac:dyDescent="0.25">
      <c r="B33" s="8" t="s">
        <v>58</v>
      </c>
      <c r="C33" s="9"/>
      <c r="D33" s="7" t="s">
        <v>10</v>
      </c>
      <c r="E33" s="9"/>
      <c r="F33" s="9">
        <v>-150</v>
      </c>
      <c r="G33" s="7" t="s">
        <v>10</v>
      </c>
      <c r="H33" s="9">
        <v>10</v>
      </c>
      <c r="I33" s="9">
        <f>F33*H33</f>
        <v>-1500</v>
      </c>
      <c r="K33" s="8" t="s">
        <v>33</v>
      </c>
      <c r="L33" s="9"/>
      <c r="M33" s="7" t="s">
        <v>10</v>
      </c>
      <c r="N33" s="9"/>
      <c r="O33" s="9"/>
      <c r="P33" s="7" t="s">
        <v>10</v>
      </c>
      <c r="Q33" s="9"/>
      <c r="R33" s="9">
        <v>-500</v>
      </c>
    </row>
    <row r="34" spans="2:18" x14ac:dyDescent="0.25">
      <c r="B34" s="8" t="s">
        <v>33</v>
      </c>
      <c r="C34" s="9"/>
      <c r="D34" s="7" t="s">
        <v>10</v>
      </c>
      <c r="E34" s="9"/>
      <c r="F34" s="9"/>
      <c r="G34" s="7" t="s">
        <v>10</v>
      </c>
      <c r="H34" s="9"/>
      <c r="I34" s="9">
        <v>-500</v>
      </c>
      <c r="K34" s="5" t="s">
        <v>34</v>
      </c>
      <c r="L34" s="6"/>
      <c r="M34" s="7" t="s">
        <v>10</v>
      </c>
      <c r="N34" s="6"/>
      <c r="O34" s="6"/>
      <c r="P34" s="7" t="s">
        <v>10</v>
      </c>
      <c r="Q34" s="6"/>
      <c r="R34" s="6">
        <f>SUM(R24:R33)</f>
        <v>-8300.2900000000009</v>
      </c>
    </row>
    <row r="35" spans="2:18" x14ac:dyDescent="0.25">
      <c r="B35" s="5" t="s">
        <v>34</v>
      </c>
      <c r="C35" s="6"/>
      <c r="D35" s="7" t="s">
        <v>10</v>
      </c>
      <c r="E35" s="6"/>
      <c r="F35" s="6"/>
      <c r="G35" s="7" t="s">
        <v>10</v>
      </c>
      <c r="H35" s="6"/>
      <c r="I35" s="6">
        <f>SUM(I24:I34)</f>
        <v>-9555.2900000000009</v>
      </c>
      <c r="K35" s="8" t="s">
        <v>35</v>
      </c>
      <c r="L35" s="9"/>
      <c r="M35" s="7" t="s">
        <v>10</v>
      </c>
      <c r="N35" s="9"/>
      <c r="O35" s="9"/>
      <c r="P35" s="7" t="s">
        <v>10</v>
      </c>
      <c r="Q35" s="9"/>
      <c r="R35" s="9">
        <f>SUM(R21,R34)</f>
        <v>-7144.8899999999994</v>
      </c>
    </row>
    <row r="36" spans="2:18" x14ac:dyDescent="0.25">
      <c r="B36" s="8" t="s">
        <v>35</v>
      </c>
      <c r="C36" s="9"/>
      <c r="D36" s="7" t="s">
        <v>10</v>
      </c>
      <c r="E36" s="9"/>
      <c r="F36" s="9"/>
      <c r="G36" s="7" t="s">
        <v>10</v>
      </c>
      <c r="H36" s="9"/>
      <c r="I36" s="9">
        <f>SUM(I21,I35)</f>
        <v>2004.1099999999988</v>
      </c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5"/>
      <c r="C37" s="16"/>
      <c r="D37" s="17"/>
      <c r="E37" s="16"/>
      <c r="F37" s="16"/>
      <c r="G37" s="17"/>
      <c r="H37" s="16"/>
      <c r="I37" s="22"/>
    </row>
    <row r="38" spans="2:18" x14ac:dyDescent="0.25">
      <c r="B38" s="13" t="s">
        <v>45</v>
      </c>
      <c r="C38" s="2"/>
      <c r="D38" s="2"/>
      <c r="E38" s="2"/>
      <c r="F38" s="1"/>
      <c r="G38" s="1"/>
      <c r="H38" s="1"/>
      <c r="I38" s="1"/>
      <c r="K38" s="13" t="s">
        <v>45</v>
      </c>
    </row>
    <row r="39" spans="2:18" x14ac:dyDescent="0.25">
      <c r="B39" s="13" t="s">
        <v>99</v>
      </c>
      <c r="C39" s="2"/>
      <c r="D39" s="2"/>
      <c r="E39" s="2"/>
      <c r="F39" s="1"/>
      <c r="G39" s="1"/>
      <c r="H39" s="1"/>
      <c r="I39" s="1"/>
      <c r="K39" s="13" t="s">
        <v>99</v>
      </c>
    </row>
    <row r="40" spans="2:18" x14ac:dyDescent="0.25">
      <c r="B40" s="19" t="s">
        <v>70</v>
      </c>
      <c r="C40" s="2"/>
      <c r="D40" s="2"/>
      <c r="E40" s="2"/>
      <c r="F40" s="1"/>
      <c r="G40" s="1"/>
      <c r="H40" s="1"/>
      <c r="I40" s="1"/>
      <c r="K40" s="19" t="s">
        <v>70</v>
      </c>
    </row>
    <row r="41" spans="2:18" x14ac:dyDescent="0.25">
      <c r="B41" s="43" t="s">
        <v>46</v>
      </c>
      <c r="C41" s="1"/>
      <c r="D41" s="1"/>
      <c r="E41" s="1"/>
      <c r="F41" s="1"/>
      <c r="G41" s="1"/>
      <c r="H41" s="1"/>
      <c r="I41" s="1"/>
      <c r="K41" s="43" t="s">
        <v>46</v>
      </c>
    </row>
    <row r="42" spans="2:18" x14ac:dyDescent="0.25">
      <c r="B42" s="43" t="s">
        <v>49</v>
      </c>
      <c r="C42" s="1"/>
      <c r="D42" s="1"/>
      <c r="E42" s="1"/>
      <c r="F42" s="1"/>
      <c r="G42" s="1"/>
      <c r="K42" s="43" t="s">
        <v>49</v>
      </c>
    </row>
    <row r="43" spans="2:18" x14ac:dyDescent="0.25">
      <c r="B43" s="43" t="s">
        <v>53</v>
      </c>
      <c r="C43" s="1"/>
      <c r="D43" s="1"/>
      <c r="E43" s="1"/>
      <c r="F43" s="1"/>
      <c r="G43" s="1"/>
      <c r="K43" s="43" t="s">
        <v>53</v>
      </c>
    </row>
    <row r="44" spans="2:18" x14ac:dyDescent="0.25">
      <c r="B44" s="43" t="s">
        <v>60</v>
      </c>
      <c r="C44" s="1"/>
      <c r="D44" s="1"/>
      <c r="E44" s="1"/>
      <c r="F44" s="1"/>
      <c r="G44" s="1"/>
      <c r="K44" s="43" t="s">
        <v>60</v>
      </c>
    </row>
    <row r="45" spans="2:18" x14ac:dyDescent="0.25">
      <c r="B45" s="43" t="s">
        <v>100</v>
      </c>
      <c r="C45" s="1"/>
      <c r="D45" s="1"/>
      <c r="E45" s="1"/>
      <c r="F45" s="1"/>
      <c r="G45" s="1"/>
      <c r="K45" s="43" t="s">
        <v>100</v>
      </c>
    </row>
    <row r="46" spans="2:18" x14ac:dyDescent="0.25">
      <c r="C46" s="2"/>
      <c r="D46" s="2"/>
      <c r="E46" s="2"/>
      <c r="F46" s="1"/>
      <c r="G46" s="1"/>
    </row>
    <row r="47" spans="2:18" x14ac:dyDescent="0.25">
      <c r="C47" s="1"/>
      <c r="D47" s="1"/>
      <c r="E47" s="1"/>
      <c r="F47" s="1"/>
      <c r="G47" s="1"/>
    </row>
    <row r="48" spans="2:18" x14ac:dyDescent="0.25">
      <c r="B48" s="28" t="s">
        <v>107</v>
      </c>
      <c r="C48" s="1"/>
      <c r="D48" s="1"/>
      <c r="E48" s="1"/>
      <c r="F48" s="1"/>
      <c r="G48" s="1"/>
      <c r="H48" s="1"/>
      <c r="I48" s="1"/>
      <c r="K48" s="28" t="s">
        <v>107</v>
      </c>
    </row>
    <row r="49" spans="2:11" x14ac:dyDescent="0.25">
      <c r="B49" s="1"/>
      <c r="C49" s="1"/>
      <c r="D49" s="1"/>
      <c r="E49" s="1"/>
      <c r="F49" s="1"/>
      <c r="G49" s="1"/>
      <c r="H49" s="1"/>
      <c r="I49" s="1"/>
      <c r="K49" s="1"/>
    </row>
    <row r="50" spans="2:11" x14ac:dyDescent="0.25">
      <c r="B50" s="2" t="s">
        <v>37</v>
      </c>
      <c r="C50" s="2"/>
      <c r="D50" s="2"/>
      <c r="E50" s="2"/>
      <c r="F50" s="1"/>
      <c r="G50" s="1"/>
      <c r="H50" s="1"/>
      <c r="I50" s="1"/>
      <c r="K50" s="2" t="s">
        <v>37</v>
      </c>
    </row>
    <row r="51" spans="2:11" x14ac:dyDescent="0.25">
      <c r="B51" s="2" t="s">
        <v>38</v>
      </c>
      <c r="C51" s="2"/>
      <c r="D51" s="2"/>
      <c r="E51" s="2"/>
      <c r="F51" s="1"/>
      <c r="G51" s="1"/>
      <c r="H51" s="1"/>
      <c r="I51" s="1"/>
      <c r="K51" s="2" t="s">
        <v>38</v>
      </c>
    </row>
    <row r="52" spans="2:11" x14ac:dyDescent="0.25">
      <c r="B52" s="2"/>
      <c r="C52" s="1"/>
      <c r="D52" s="1"/>
      <c r="E52" s="1"/>
      <c r="F52" s="1"/>
      <c r="G52" s="1"/>
      <c r="H52" s="1"/>
      <c r="I52" s="1"/>
    </row>
    <row r="53" spans="2:11" x14ac:dyDescent="0.25">
      <c r="B53" s="2"/>
      <c r="C53" s="1"/>
      <c r="D53" s="1"/>
      <c r="E53" s="1"/>
      <c r="F53" s="1"/>
      <c r="G53" s="1"/>
      <c r="H53" s="1"/>
      <c r="I53" s="1"/>
    </row>
    <row r="54" spans="2:11" x14ac:dyDescent="0.25">
      <c r="B54" s="2"/>
      <c r="C54" s="1"/>
      <c r="D54" s="1"/>
      <c r="E54" s="1"/>
      <c r="F54" s="1"/>
      <c r="G54" s="1"/>
      <c r="H54" s="1"/>
      <c r="I54" s="1"/>
    </row>
    <row r="55" spans="2:11" s="20" customFormat="1" x14ac:dyDescent="0.25"/>
    <row r="92" spans="2:9" x14ac:dyDescent="0.25">
      <c r="B92" s="2"/>
      <c r="C92" s="1"/>
      <c r="D92" s="1"/>
      <c r="E92" s="1"/>
      <c r="F92" s="1"/>
      <c r="G92" s="1"/>
      <c r="H92" s="1"/>
      <c r="I92" s="1"/>
    </row>
    <row r="93" spans="2:9" x14ac:dyDescent="0.25">
      <c r="B93" s="2"/>
      <c r="C93" s="1"/>
      <c r="D93" s="1"/>
      <c r="E93" s="1"/>
      <c r="F93" s="1"/>
      <c r="G93" s="1"/>
      <c r="H93" s="1"/>
      <c r="I93" s="21"/>
    </row>
    <row r="94" spans="2:9" x14ac:dyDescent="0.25">
      <c r="B94" s="2"/>
      <c r="C94" s="1"/>
      <c r="D94" s="1"/>
      <c r="E94" s="1"/>
      <c r="F94" s="1"/>
      <c r="G94" s="1"/>
      <c r="H94" s="1"/>
      <c r="I94" s="1"/>
    </row>
    <row r="95" spans="2:9" x14ac:dyDescent="0.25">
      <c r="B95" s="2"/>
      <c r="C95" s="1"/>
      <c r="D95" s="1"/>
      <c r="E95" s="1"/>
      <c r="F95" s="1"/>
      <c r="G95" s="1"/>
      <c r="H95" s="1"/>
      <c r="I95" s="1"/>
    </row>
    <row r="96" spans="2:9" x14ac:dyDescent="0.25">
      <c r="B96" s="2"/>
      <c r="H96" s="1"/>
      <c r="I96" s="1"/>
    </row>
    <row r="97" spans="2:9" x14ac:dyDescent="0.25">
      <c r="B97" s="2"/>
      <c r="H97" s="1"/>
      <c r="I97" s="1"/>
    </row>
    <row r="98" spans="2:9" x14ac:dyDescent="0.25">
      <c r="B98" s="13"/>
      <c r="H98" s="1"/>
      <c r="I98" s="1"/>
    </row>
    <row r="99" spans="2:9" x14ac:dyDescent="0.25">
      <c r="H99" s="1"/>
      <c r="I99" s="1"/>
    </row>
    <row r="100" spans="2:9" x14ac:dyDescent="0.25">
      <c r="B100" s="2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2"/>
      <c r="C102" s="1"/>
      <c r="D102" s="1"/>
      <c r="E102" s="1"/>
      <c r="F102" s="1"/>
      <c r="G102" s="1"/>
      <c r="H102" s="1"/>
      <c r="I102" s="1"/>
    </row>
    <row r="103" spans="2:9" x14ac:dyDescent="0.25">
      <c r="B103" s="2"/>
      <c r="C103" s="1"/>
      <c r="D103" s="1"/>
      <c r="E103" s="1"/>
      <c r="F103" s="1"/>
      <c r="G103" s="1"/>
    </row>
    <row r="104" spans="2:9" x14ac:dyDescent="0.25">
      <c r="B104" s="1"/>
      <c r="C104" s="1"/>
      <c r="D104" s="1"/>
      <c r="E104" s="1"/>
      <c r="F104" s="1"/>
      <c r="G104" s="1"/>
    </row>
    <row r="105" spans="2:9" x14ac:dyDescent="0.25">
      <c r="B105" s="2"/>
      <c r="C105" s="1"/>
      <c r="D105" s="1"/>
      <c r="E105" s="1"/>
      <c r="F105" s="1"/>
      <c r="G105" s="1"/>
    </row>
    <row r="106" spans="2:9" x14ac:dyDescent="0.25">
      <c r="B106" s="2"/>
      <c r="C106" s="1"/>
      <c r="D106" s="1"/>
      <c r="E106" s="1"/>
      <c r="F106" s="1"/>
      <c r="G106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561F-5B22-41A3-AF9B-164EC22C0969}">
  <dimension ref="B1:R106"/>
  <sheetViews>
    <sheetView topLeftCell="A16" zoomScaleNormal="100" workbookViewId="0">
      <selection activeCell="R30" sqref="R30"/>
    </sheetView>
  </sheetViews>
  <sheetFormatPr defaultRowHeight="15" x14ac:dyDescent="0.25"/>
  <cols>
    <col min="1" max="1" width="1.5703125" customWidth="1"/>
    <col min="2" max="2" width="34.7109375" customWidth="1"/>
    <col min="3" max="3" width="10.710937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</cols>
  <sheetData>
    <row r="1" spans="2:18" x14ac:dyDescent="0.25">
      <c r="B1" s="1" t="s">
        <v>54</v>
      </c>
      <c r="C1" s="1"/>
      <c r="D1" s="1"/>
      <c r="E1" s="1"/>
      <c r="F1" s="1"/>
      <c r="G1" s="1"/>
      <c r="H1" s="1"/>
      <c r="I1" s="1"/>
      <c r="K1" s="1" t="s">
        <v>54</v>
      </c>
      <c r="L1" s="1"/>
      <c r="M1" s="1"/>
      <c r="N1" s="1"/>
      <c r="O1" s="1"/>
      <c r="P1" s="1"/>
      <c r="Q1" s="1"/>
      <c r="R1" s="1"/>
    </row>
    <row r="2" spans="2:18" x14ac:dyDescent="0.25">
      <c r="B2" s="2" t="s">
        <v>0</v>
      </c>
      <c r="C2" s="2" t="s">
        <v>65</v>
      </c>
      <c r="D2" s="2"/>
      <c r="E2" s="2"/>
      <c r="G2" s="1"/>
      <c r="H2" s="1"/>
      <c r="I2" s="1"/>
      <c r="K2" s="2" t="s">
        <v>0</v>
      </c>
      <c r="L2" s="2" t="s">
        <v>65</v>
      </c>
      <c r="M2" s="2"/>
      <c r="N2" s="2"/>
      <c r="P2" s="1"/>
      <c r="Q2" s="1"/>
      <c r="R2" s="1"/>
    </row>
    <row r="3" spans="2:18" x14ac:dyDescent="0.25">
      <c r="B3" s="2" t="s">
        <v>1</v>
      </c>
      <c r="C3" s="2">
        <v>2023</v>
      </c>
      <c r="D3" s="2"/>
      <c r="E3" s="2"/>
      <c r="G3" s="1"/>
      <c r="H3" s="1"/>
      <c r="I3" s="1"/>
      <c r="K3" s="2" t="s">
        <v>1</v>
      </c>
      <c r="L3" s="2">
        <v>2023</v>
      </c>
      <c r="M3" s="2"/>
      <c r="N3" s="2"/>
      <c r="P3" s="1"/>
      <c r="Q3" s="1"/>
      <c r="R3" s="1"/>
    </row>
    <row r="4" spans="2:18" x14ac:dyDescent="0.25">
      <c r="B4" s="2" t="s">
        <v>2</v>
      </c>
      <c r="C4" s="2" t="s">
        <v>3</v>
      </c>
      <c r="D4" s="2"/>
      <c r="E4" s="2"/>
      <c r="G4" s="1"/>
      <c r="H4" s="1"/>
      <c r="I4" s="1"/>
      <c r="K4" s="2" t="s">
        <v>2</v>
      </c>
      <c r="L4" s="2" t="s">
        <v>3</v>
      </c>
      <c r="M4" s="2"/>
      <c r="N4" s="2"/>
      <c r="P4" s="1"/>
      <c r="Q4" s="1"/>
      <c r="R4" s="1"/>
    </row>
    <row r="5" spans="2:18" x14ac:dyDescent="0.25">
      <c r="B5" s="2" t="s">
        <v>4</v>
      </c>
      <c r="C5" s="2" t="s">
        <v>5</v>
      </c>
      <c r="D5" s="2"/>
      <c r="E5" s="2"/>
      <c r="G5" s="1"/>
      <c r="H5" s="1"/>
      <c r="I5" s="1"/>
      <c r="K5" s="2" t="s">
        <v>4</v>
      </c>
      <c r="L5" s="2" t="s">
        <v>5</v>
      </c>
      <c r="M5" s="2"/>
      <c r="N5" s="2"/>
      <c r="P5" s="1"/>
      <c r="Q5" s="1"/>
      <c r="R5" s="1"/>
    </row>
    <row r="6" spans="2:18" x14ac:dyDescent="0.25">
      <c r="B6" s="2" t="s">
        <v>6</v>
      </c>
      <c r="C6" s="2" t="s">
        <v>7</v>
      </c>
      <c r="D6" s="2"/>
      <c r="E6" s="2"/>
      <c r="G6" s="1"/>
      <c r="H6" s="1"/>
      <c r="I6" s="1"/>
      <c r="K6" s="2" t="s">
        <v>6</v>
      </c>
      <c r="L6" s="50" t="s">
        <v>40</v>
      </c>
      <c r="M6" s="2"/>
      <c r="N6" s="2"/>
      <c r="P6" s="1"/>
      <c r="Q6" s="1"/>
      <c r="R6" s="1"/>
    </row>
    <row r="7" spans="2:18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" t="s">
        <v>8</v>
      </c>
      <c r="C8" s="3" t="s">
        <v>47</v>
      </c>
      <c r="D8" s="3" t="s">
        <v>10</v>
      </c>
      <c r="E8" s="3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3" t="s">
        <v>47</v>
      </c>
      <c r="M8" s="3" t="s">
        <v>10</v>
      </c>
      <c r="N8" s="3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8" x14ac:dyDescent="0.25">
      <c r="B9" s="5" t="s">
        <v>13</v>
      </c>
      <c r="C9" s="5"/>
      <c r="D9" s="5"/>
      <c r="E9" s="5"/>
      <c r="F9" s="6"/>
      <c r="G9" s="7" t="s">
        <v>10</v>
      </c>
      <c r="H9" s="6"/>
      <c r="I9" s="6"/>
      <c r="K9" s="5" t="s">
        <v>13</v>
      </c>
      <c r="L9" s="5"/>
      <c r="M9" s="5"/>
      <c r="N9" s="5"/>
      <c r="O9" s="6"/>
      <c r="P9" s="7" t="s">
        <v>10</v>
      </c>
      <c r="Q9" s="6"/>
      <c r="R9" s="6"/>
    </row>
    <row r="10" spans="2:18" s="40" customFormat="1" x14ac:dyDescent="0.25">
      <c r="B10" s="30" t="s">
        <v>44</v>
      </c>
      <c r="C10" s="31">
        <f>F11+2</f>
        <v>35.6</v>
      </c>
      <c r="D10" s="30" t="s">
        <v>22</v>
      </c>
      <c r="E10" s="30">
        <v>0.3</v>
      </c>
      <c r="F10" s="42">
        <f>F11*E10</f>
        <v>10.08</v>
      </c>
      <c r="G10" s="33" t="s">
        <v>69</v>
      </c>
      <c r="H10" s="34">
        <f>I12/F10/1000</f>
        <v>1.25</v>
      </c>
      <c r="I10" s="32"/>
      <c r="K10" s="30" t="s">
        <v>44</v>
      </c>
      <c r="L10" s="31">
        <f>O11+2</f>
        <v>35.6</v>
      </c>
      <c r="M10" s="30" t="s">
        <v>22</v>
      </c>
      <c r="N10" s="30">
        <v>0.3</v>
      </c>
      <c r="O10" s="32">
        <f>O11*N10</f>
        <v>10.08</v>
      </c>
      <c r="P10" s="33" t="s">
        <v>69</v>
      </c>
      <c r="Q10" s="34">
        <f>R12/O10/1000</f>
        <v>1.25</v>
      </c>
      <c r="R10" s="32"/>
    </row>
    <row r="11" spans="2:18" s="40" customFormat="1" x14ac:dyDescent="0.25">
      <c r="B11" s="30" t="s">
        <v>16</v>
      </c>
      <c r="C11" s="30">
        <f>(F11*1000*0.3)/1.2</f>
        <v>8400</v>
      </c>
      <c r="D11" s="30" t="s">
        <v>15</v>
      </c>
      <c r="E11" s="55">
        <f>I11/C11</f>
        <v>1.5</v>
      </c>
      <c r="F11" s="52">
        <v>33.6</v>
      </c>
      <c r="G11" s="33" t="s">
        <v>43</v>
      </c>
      <c r="H11" s="52">
        <v>375</v>
      </c>
      <c r="I11" s="32">
        <f>F11*H11</f>
        <v>12600</v>
      </c>
      <c r="K11" s="30" t="s">
        <v>16</v>
      </c>
      <c r="L11" s="30">
        <f>O11*N10/1.2*1000</f>
        <v>8400</v>
      </c>
      <c r="M11" s="30" t="s">
        <v>15</v>
      </c>
      <c r="N11" s="55">
        <f>R11/L11</f>
        <v>1.5</v>
      </c>
      <c r="O11" s="52">
        <v>33.6</v>
      </c>
      <c r="P11" s="33" t="s">
        <v>22</v>
      </c>
      <c r="Q11" s="52">
        <v>375</v>
      </c>
      <c r="R11" s="32">
        <f>O11*Q11</f>
        <v>12600</v>
      </c>
    </row>
    <row r="12" spans="2:18" s="40" customFormat="1" x14ac:dyDescent="0.25">
      <c r="B12" s="35" t="s">
        <v>17</v>
      </c>
      <c r="C12" s="35"/>
      <c r="D12" s="35"/>
      <c r="E12" s="35"/>
      <c r="F12" s="36"/>
      <c r="G12" s="33" t="s">
        <v>10</v>
      </c>
      <c r="H12" s="36"/>
      <c r="I12" s="36">
        <f>SUM(I10:I11)</f>
        <v>12600</v>
      </c>
      <c r="K12" s="35" t="s">
        <v>17</v>
      </c>
      <c r="L12" s="35"/>
      <c r="M12" s="35"/>
      <c r="N12" s="35"/>
      <c r="O12" s="36"/>
      <c r="P12" s="33" t="s">
        <v>10</v>
      </c>
      <c r="Q12" s="36">
        <v>-74</v>
      </c>
      <c r="R12" s="36">
        <f>SUM(R10:R11)</f>
        <v>12600</v>
      </c>
    </row>
    <row r="13" spans="2:18" s="40" customFormat="1" x14ac:dyDescent="0.25">
      <c r="B13" s="30" t="s">
        <v>10</v>
      </c>
      <c r="C13" s="30"/>
      <c r="D13" s="30"/>
      <c r="E13" s="30"/>
      <c r="F13" s="32"/>
      <c r="G13" s="33" t="s">
        <v>10</v>
      </c>
      <c r="H13" s="32"/>
      <c r="I13" s="32"/>
      <c r="K13" s="30" t="s">
        <v>10</v>
      </c>
      <c r="L13" s="30"/>
      <c r="M13" s="30"/>
      <c r="N13" s="30"/>
      <c r="O13" s="32"/>
      <c r="P13" s="33" t="s">
        <v>10</v>
      </c>
      <c r="Q13" s="32"/>
      <c r="R13" s="32"/>
    </row>
    <row r="14" spans="2:18" s="40" customFormat="1" x14ac:dyDescent="0.25">
      <c r="B14" s="35" t="s">
        <v>18</v>
      </c>
      <c r="C14" s="35"/>
      <c r="D14" s="35"/>
      <c r="E14" s="35"/>
      <c r="F14" s="36"/>
      <c r="G14" s="33" t="s">
        <v>10</v>
      </c>
      <c r="H14" s="36"/>
      <c r="I14" s="36"/>
      <c r="K14" s="35" t="s">
        <v>18</v>
      </c>
      <c r="L14" s="35"/>
      <c r="M14" s="35"/>
      <c r="N14" s="35"/>
      <c r="O14" s="36"/>
      <c r="P14" s="33" t="s">
        <v>10</v>
      </c>
      <c r="Q14" s="36"/>
      <c r="R14" s="36"/>
    </row>
    <row r="15" spans="2:18" s="40" customFormat="1" x14ac:dyDescent="0.25">
      <c r="B15" s="30" t="s">
        <v>19</v>
      </c>
      <c r="C15" s="30"/>
      <c r="D15" s="30"/>
      <c r="E15" s="30"/>
      <c r="F15" s="32">
        <v>-9</v>
      </c>
      <c r="G15" s="33" t="s">
        <v>20</v>
      </c>
      <c r="H15" s="34">
        <v>35</v>
      </c>
      <c r="I15" s="32">
        <f>F15*H15</f>
        <v>-315</v>
      </c>
      <c r="K15" s="30" t="s">
        <v>19</v>
      </c>
      <c r="L15" s="30"/>
      <c r="M15" s="30"/>
      <c r="N15" s="30"/>
      <c r="O15" s="32">
        <v>-9</v>
      </c>
      <c r="P15" s="33" t="s">
        <v>20</v>
      </c>
      <c r="Q15" s="34">
        <v>35</v>
      </c>
      <c r="R15" s="32">
        <f>O15*Q15</f>
        <v>-315</v>
      </c>
    </row>
    <row r="16" spans="2:18" s="40" customFormat="1" x14ac:dyDescent="0.25">
      <c r="B16" s="30" t="s">
        <v>21</v>
      </c>
      <c r="C16" s="30"/>
      <c r="D16" s="30"/>
      <c r="E16" s="30"/>
      <c r="F16" s="32">
        <v>-74</v>
      </c>
      <c r="G16" s="33" t="s">
        <v>20</v>
      </c>
      <c r="H16" s="34">
        <v>23</v>
      </c>
      <c r="I16" s="32">
        <f>F16*H16</f>
        <v>-1702</v>
      </c>
      <c r="K16" s="30" t="s">
        <v>21</v>
      </c>
      <c r="L16" s="30"/>
      <c r="M16" s="30"/>
      <c r="N16" s="30"/>
      <c r="O16" s="32">
        <v>-290</v>
      </c>
      <c r="P16" s="33" t="s">
        <v>20</v>
      </c>
      <c r="Q16" s="34">
        <v>23</v>
      </c>
      <c r="R16" s="32">
        <f>O16*Q16</f>
        <v>-6670</v>
      </c>
    </row>
    <row r="17" spans="2:18" s="40" customFormat="1" x14ac:dyDescent="0.25">
      <c r="B17" s="30" t="s">
        <v>42</v>
      </c>
      <c r="C17" s="30"/>
      <c r="D17" s="30"/>
      <c r="E17" s="30"/>
      <c r="F17" s="32">
        <v>0</v>
      </c>
      <c r="G17" s="33" t="s">
        <v>20</v>
      </c>
      <c r="H17" s="34">
        <v>14</v>
      </c>
      <c r="I17" s="32">
        <f>F17*H17</f>
        <v>0</v>
      </c>
      <c r="K17" s="30" t="s">
        <v>41</v>
      </c>
      <c r="L17" s="30"/>
      <c r="M17" s="30"/>
      <c r="N17" s="30"/>
      <c r="O17" s="32">
        <v>-38</v>
      </c>
      <c r="P17" s="33" t="s">
        <v>20</v>
      </c>
      <c r="Q17" s="34">
        <v>23</v>
      </c>
      <c r="R17" s="32">
        <f>O17*Q17</f>
        <v>-874</v>
      </c>
    </row>
    <row r="18" spans="2:18" s="40" customFormat="1" x14ac:dyDescent="0.25">
      <c r="B18" s="30" t="s">
        <v>50</v>
      </c>
      <c r="C18" s="30"/>
      <c r="D18" s="30"/>
      <c r="E18" s="30"/>
      <c r="F18" s="32">
        <v>-60</v>
      </c>
      <c r="G18" s="33" t="s">
        <v>22</v>
      </c>
      <c r="H18" s="34"/>
      <c r="I18" s="32"/>
      <c r="K18" s="30" t="s">
        <v>42</v>
      </c>
      <c r="L18" s="30"/>
      <c r="M18" s="30"/>
      <c r="N18" s="30"/>
      <c r="O18" s="32">
        <v>-257</v>
      </c>
      <c r="P18" s="33" t="s">
        <v>20</v>
      </c>
      <c r="Q18" s="34">
        <v>14</v>
      </c>
      <c r="R18" s="32">
        <f>O18*Q18</f>
        <v>-3598</v>
      </c>
    </row>
    <row r="19" spans="2:18" x14ac:dyDescent="0.25">
      <c r="B19" s="8" t="s">
        <v>23</v>
      </c>
      <c r="C19" s="8"/>
      <c r="D19" s="8"/>
      <c r="E19" s="8"/>
      <c r="F19" s="9">
        <v>-185</v>
      </c>
      <c r="G19" s="7" t="s">
        <v>24</v>
      </c>
      <c r="H19" s="10">
        <v>2.8</v>
      </c>
      <c r="I19" s="9">
        <f>F19*H19</f>
        <v>-518</v>
      </c>
      <c r="K19" s="8" t="s">
        <v>23</v>
      </c>
      <c r="L19" s="8"/>
      <c r="M19" s="8"/>
      <c r="N19" s="8"/>
      <c r="O19" s="9">
        <v>-185</v>
      </c>
      <c r="P19" s="7" t="s">
        <v>24</v>
      </c>
      <c r="Q19" s="10">
        <v>2.8</v>
      </c>
      <c r="R19" s="9">
        <f>O19*Q19</f>
        <v>-518</v>
      </c>
    </row>
    <row r="20" spans="2:18" x14ac:dyDescent="0.25">
      <c r="B20" s="5" t="s">
        <v>25</v>
      </c>
      <c r="C20" s="5"/>
      <c r="D20" s="5"/>
      <c r="E20" s="5"/>
      <c r="F20" s="6"/>
      <c r="G20" s="7" t="s">
        <v>10</v>
      </c>
      <c r="H20" s="6"/>
      <c r="I20" s="6">
        <f>SUM(I14:I19)</f>
        <v>-2535</v>
      </c>
      <c r="K20" s="5" t="s">
        <v>25</v>
      </c>
      <c r="L20" s="5"/>
      <c r="M20" s="5"/>
      <c r="N20" s="5"/>
      <c r="O20" s="6"/>
      <c r="P20" s="7" t="s">
        <v>10</v>
      </c>
      <c r="Q20" s="6"/>
      <c r="R20" s="6">
        <f>SUM(R14:R19)</f>
        <v>-11975</v>
      </c>
    </row>
    <row r="21" spans="2:18" x14ac:dyDescent="0.25">
      <c r="B21" s="5" t="s">
        <v>26</v>
      </c>
      <c r="C21" s="5"/>
      <c r="D21" s="5"/>
      <c r="E21" s="5"/>
      <c r="F21" s="6"/>
      <c r="G21" s="7" t="s">
        <v>10</v>
      </c>
      <c r="H21" s="6"/>
      <c r="I21" s="6">
        <f>SUM(I12,I20)</f>
        <v>10065</v>
      </c>
      <c r="K21" s="5" t="s">
        <v>26</v>
      </c>
      <c r="L21" s="5"/>
      <c r="M21" s="5"/>
      <c r="N21" s="5"/>
      <c r="O21" s="6"/>
      <c r="P21" s="7" t="s">
        <v>10</v>
      </c>
      <c r="Q21" s="6"/>
      <c r="R21" s="6">
        <f>SUM(R12,R20)</f>
        <v>625</v>
      </c>
    </row>
    <row r="22" spans="2:18" x14ac:dyDescent="0.25">
      <c r="B22" s="8" t="s">
        <v>10</v>
      </c>
      <c r="C22" s="8"/>
      <c r="D22" s="8"/>
      <c r="E22" s="8"/>
      <c r="F22" s="9"/>
      <c r="G22" s="7" t="s">
        <v>10</v>
      </c>
      <c r="H22" s="9"/>
      <c r="I22" s="9"/>
      <c r="K22" s="8" t="s">
        <v>10</v>
      </c>
      <c r="L22" s="8"/>
      <c r="M22" s="8"/>
      <c r="N22" s="8"/>
      <c r="O22" s="9"/>
      <c r="P22" s="7" t="s">
        <v>10</v>
      </c>
      <c r="Q22" s="9"/>
      <c r="R22" s="9"/>
    </row>
    <row r="23" spans="2:18" x14ac:dyDescent="0.25">
      <c r="B23" s="5" t="s">
        <v>27</v>
      </c>
      <c r="C23" s="5"/>
      <c r="D23" s="5"/>
      <c r="E23" s="5"/>
      <c r="F23" s="6"/>
      <c r="G23" s="7" t="s">
        <v>10</v>
      </c>
      <c r="H23" s="6"/>
      <c r="I23" s="6"/>
      <c r="K23" s="5" t="s">
        <v>27</v>
      </c>
      <c r="L23" s="5"/>
      <c r="M23" s="5"/>
      <c r="N23" s="5"/>
      <c r="O23" s="6"/>
      <c r="P23" s="7" t="s">
        <v>10</v>
      </c>
      <c r="Q23" s="6"/>
      <c r="R23" s="6"/>
    </row>
    <row r="24" spans="2:18" x14ac:dyDescent="0.25">
      <c r="B24" s="12" t="s">
        <v>51</v>
      </c>
      <c r="C24" s="8"/>
      <c r="D24" s="8"/>
      <c r="E24" s="8"/>
      <c r="F24" s="9">
        <f>F18</f>
        <v>-60</v>
      </c>
      <c r="G24" s="7" t="s">
        <v>10</v>
      </c>
      <c r="H24" s="9">
        <v>25</v>
      </c>
      <c r="I24" s="9">
        <f t="shared" ref="I24:I29" si="0">F24*H24</f>
        <v>-1500</v>
      </c>
      <c r="K24" s="8" t="s">
        <v>28</v>
      </c>
      <c r="L24" s="8"/>
      <c r="M24" s="8"/>
      <c r="N24" s="8"/>
      <c r="O24" s="9">
        <v>-2</v>
      </c>
      <c r="P24" s="7" t="s">
        <v>10</v>
      </c>
      <c r="Q24" s="9">
        <v>100</v>
      </c>
      <c r="R24" s="9">
        <f>O24*Q24</f>
        <v>-200</v>
      </c>
    </row>
    <row r="25" spans="2:18" x14ac:dyDescent="0.25">
      <c r="B25" s="8" t="s">
        <v>28</v>
      </c>
      <c r="C25" s="8"/>
      <c r="D25" s="8"/>
      <c r="E25" s="8"/>
      <c r="F25" s="9">
        <v>-1</v>
      </c>
      <c r="G25" s="7" t="s">
        <v>10</v>
      </c>
      <c r="H25" s="9">
        <v>100</v>
      </c>
      <c r="I25" s="9">
        <f t="shared" si="0"/>
        <v>-100</v>
      </c>
      <c r="K25" s="8" t="s">
        <v>29</v>
      </c>
      <c r="L25" s="8"/>
      <c r="M25" s="8"/>
      <c r="N25" s="8"/>
      <c r="O25" s="11">
        <v>-0.33</v>
      </c>
      <c r="P25" s="7" t="s">
        <v>10</v>
      </c>
      <c r="Q25" s="9">
        <v>350</v>
      </c>
      <c r="R25" s="9">
        <f>O25*Q25</f>
        <v>-115.5</v>
      </c>
    </row>
    <row r="26" spans="2:18" x14ac:dyDescent="0.25">
      <c r="B26" s="8" t="s">
        <v>29</v>
      </c>
      <c r="C26" s="8"/>
      <c r="D26" s="8"/>
      <c r="E26" s="8"/>
      <c r="F26" s="11">
        <v>-0.33</v>
      </c>
      <c r="G26" s="7" t="s">
        <v>10</v>
      </c>
      <c r="H26" s="9">
        <v>350</v>
      </c>
      <c r="I26" s="9">
        <f t="shared" si="0"/>
        <v>-115.5</v>
      </c>
      <c r="K26" s="8" t="s">
        <v>30</v>
      </c>
      <c r="L26" s="8"/>
      <c r="M26" s="8"/>
      <c r="N26" s="8"/>
      <c r="O26" s="9">
        <v>-3</v>
      </c>
      <c r="P26" s="7" t="s">
        <v>10</v>
      </c>
      <c r="Q26" s="9">
        <v>225</v>
      </c>
      <c r="R26" s="9">
        <f>O26*Q26</f>
        <v>-675</v>
      </c>
    </row>
    <row r="27" spans="2:18" x14ac:dyDescent="0.25">
      <c r="B27" s="8" t="s">
        <v>30</v>
      </c>
      <c r="C27" s="8"/>
      <c r="D27" s="8"/>
      <c r="E27" s="8"/>
      <c r="F27" s="9">
        <v>-3</v>
      </c>
      <c r="G27" s="7" t="s">
        <v>10</v>
      </c>
      <c r="H27" s="9">
        <v>225</v>
      </c>
      <c r="I27" s="9">
        <f t="shared" si="0"/>
        <v>-675</v>
      </c>
      <c r="K27" s="8" t="s">
        <v>31</v>
      </c>
      <c r="L27" s="8"/>
      <c r="M27" s="8"/>
      <c r="N27" s="8"/>
      <c r="O27" s="9">
        <v>-3</v>
      </c>
      <c r="P27" s="7" t="s">
        <v>10</v>
      </c>
      <c r="Q27" s="9">
        <v>170</v>
      </c>
      <c r="R27" s="9">
        <f>O27*Q27</f>
        <v>-510</v>
      </c>
    </row>
    <row r="28" spans="2:18" x14ac:dyDescent="0.25">
      <c r="B28" s="8" t="s">
        <v>31</v>
      </c>
      <c r="C28" s="8"/>
      <c r="D28" s="8"/>
      <c r="E28" s="8"/>
      <c r="F28" s="9">
        <v>-3</v>
      </c>
      <c r="G28" s="7" t="s">
        <v>10</v>
      </c>
      <c r="H28" s="9">
        <v>170</v>
      </c>
      <c r="I28" s="9">
        <f t="shared" si="0"/>
        <v>-510</v>
      </c>
      <c r="K28" s="8" t="s">
        <v>32</v>
      </c>
      <c r="L28" s="8"/>
      <c r="M28" s="8"/>
      <c r="N28" s="8"/>
      <c r="O28" s="9">
        <v>-3</v>
      </c>
      <c r="P28" s="7" t="s">
        <v>10</v>
      </c>
      <c r="Q28" s="9">
        <v>737</v>
      </c>
      <c r="R28" s="9">
        <f>O28*Q28</f>
        <v>-2211</v>
      </c>
    </row>
    <row r="29" spans="2:18" s="40" customFormat="1" x14ac:dyDescent="0.25">
      <c r="B29" s="30" t="s">
        <v>32</v>
      </c>
      <c r="C29" s="30"/>
      <c r="D29" s="30"/>
      <c r="E29" s="30"/>
      <c r="F29" s="32">
        <v>-3</v>
      </c>
      <c r="G29" s="33" t="s">
        <v>10</v>
      </c>
      <c r="H29" s="32">
        <v>737</v>
      </c>
      <c r="I29" s="32">
        <f t="shared" si="0"/>
        <v>-2211</v>
      </c>
      <c r="K29" s="30" t="s">
        <v>52</v>
      </c>
      <c r="L29" s="30"/>
      <c r="M29" s="30"/>
      <c r="N29" s="30"/>
      <c r="O29" s="32">
        <f>O11*-1</f>
        <v>-33.6</v>
      </c>
      <c r="P29" s="33" t="s">
        <v>43</v>
      </c>
      <c r="Q29" s="32"/>
      <c r="R29" s="32">
        <f>-350+(0.8*O29*20)</f>
        <v>-887.6</v>
      </c>
    </row>
    <row r="30" spans="2:18" s="40" customFormat="1" x14ac:dyDescent="0.25">
      <c r="B30" s="30" t="s">
        <v>52</v>
      </c>
      <c r="C30" s="30"/>
      <c r="D30" s="30"/>
      <c r="E30" s="30"/>
      <c r="F30" s="32">
        <f>F11*-1</f>
        <v>-33.6</v>
      </c>
      <c r="G30" s="33" t="s">
        <v>43</v>
      </c>
      <c r="H30" s="32"/>
      <c r="I30" s="32">
        <f>-350+(0.8*F30*20)</f>
        <v>-887.6</v>
      </c>
      <c r="K30" s="30" t="s">
        <v>33</v>
      </c>
      <c r="L30" s="30"/>
      <c r="M30" s="30"/>
      <c r="N30" s="30"/>
      <c r="O30" s="32"/>
      <c r="P30" s="33" t="s">
        <v>10</v>
      </c>
      <c r="Q30" s="32"/>
      <c r="R30" s="32">
        <v>-500</v>
      </c>
    </row>
    <row r="31" spans="2:18" x14ac:dyDescent="0.25">
      <c r="B31" s="8" t="s">
        <v>33</v>
      </c>
      <c r="C31" s="8"/>
      <c r="D31" s="8"/>
      <c r="E31" s="8"/>
      <c r="F31" s="9"/>
      <c r="G31" s="7" t="s">
        <v>10</v>
      </c>
      <c r="H31" s="9"/>
      <c r="I31" s="9">
        <v>-500</v>
      </c>
      <c r="K31" s="5" t="s">
        <v>34</v>
      </c>
      <c r="L31" s="5"/>
      <c r="M31" s="5"/>
      <c r="N31" s="5"/>
      <c r="O31" s="6"/>
      <c r="P31" s="7" t="s">
        <v>10</v>
      </c>
      <c r="Q31" s="6"/>
      <c r="R31" s="6">
        <f>SUM(R24:R30)</f>
        <v>-5099.1000000000004</v>
      </c>
    </row>
    <row r="32" spans="2:18" x14ac:dyDescent="0.25">
      <c r="B32" s="5" t="s">
        <v>34</v>
      </c>
      <c r="C32" s="5"/>
      <c r="D32" s="5"/>
      <c r="E32" s="5"/>
      <c r="F32" s="6"/>
      <c r="G32" s="7" t="s">
        <v>10</v>
      </c>
      <c r="H32" s="6"/>
      <c r="I32" s="6">
        <f>SUM(I24:I31)</f>
        <v>-6499.1</v>
      </c>
      <c r="K32" s="8" t="s">
        <v>35</v>
      </c>
      <c r="L32" s="8"/>
      <c r="M32" s="8"/>
      <c r="N32" s="8"/>
      <c r="O32" s="9"/>
      <c r="P32" s="7" t="s">
        <v>10</v>
      </c>
      <c r="Q32" s="9"/>
      <c r="R32" s="9">
        <f>SUM(R21,R31)</f>
        <v>-4474.1000000000004</v>
      </c>
    </row>
    <row r="33" spans="2:18" x14ac:dyDescent="0.25">
      <c r="B33" s="8" t="s">
        <v>35</v>
      </c>
      <c r="C33" s="8"/>
      <c r="D33" s="8"/>
      <c r="E33" s="8"/>
      <c r="F33" s="9"/>
      <c r="G33" s="7" t="s">
        <v>10</v>
      </c>
      <c r="H33" s="9"/>
      <c r="I33" s="9">
        <f>SUM(I21,I32)</f>
        <v>3565.8999999999996</v>
      </c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21"/>
      <c r="K34" s="2"/>
      <c r="L34" s="2"/>
      <c r="M34" s="2"/>
      <c r="N34" s="2"/>
      <c r="O34" s="1"/>
      <c r="P34" s="1"/>
      <c r="Q34" s="1"/>
      <c r="R34" s="1"/>
    </row>
    <row r="35" spans="2:18" x14ac:dyDescent="0.25">
      <c r="B35" s="13"/>
      <c r="C35" s="13"/>
      <c r="D35" s="13"/>
      <c r="E35" s="13"/>
      <c r="F35" s="1"/>
      <c r="G35" s="1"/>
      <c r="H35" s="1"/>
    </row>
    <row r="36" spans="2:18" x14ac:dyDescent="0.25">
      <c r="B36" s="13" t="s">
        <v>45</v>
      </c>
      <c r="C36" s="2"/>
      <c r="D36" s="2"/>
      <c r="E36" s="2"/>
      <c r="F36" s="1"/>
      <c r="G36" s="1"/>
      <c r="H36" s="1"/>
      <c r="I36" s="1"/>
      <c r="K36" s="13" t="s">
        <v>45</v>
      </c>
    </row>
    <row r="37" spans="2:18" x14ac:dyDescent="0.25">
      <c r="B37" s="13" t="s">
        <v>99</v>
      </c>
      <c r="C37" s="2"/>
      <c r="D37" s="2"/>
      <c r="E37" s="2"/>
      <c r="F37" s="1"/>
      <c r="G37" s="1"/>
      <c r="H37" s="1"/>
      <c r="I37" s="1"/>
      <c r="K37" s="13" t="s">
        <v>99</v>
      </c>
    </row>
    <row r="38" spans="2:18" x14ac:dyDescent="0.25">
      <c r="B38" s="19" t="s">
        <v>70</v>
      </c>
      <c r="C38" s="2"/>
      <c r="D38" s="2"/>
      <c r="E38" s="2"/>
      <c r="F38" s="1"/>
      <c r="G38" s="1"/>
      <c r="H38" s="1"/>
      <c r="I38" s="1"/>
      <c r="K38" s="19" t="s">
        <v>70</v>
      </c>
    </row>
    <row r="39" spans="2:18" x14ac:dyDescent="0.25">
      <c r="B39" s="43" t="s">
        <v>46</v>
      </c>
      <c r="C39" s="2"/>
      <c r="D39" s="2"/>
      <c r="E39" s="2"/>
      <c r="F39" s="1"/>
      <c r="G39" s="1"/>
      <c r="H39" s="1"/>
      <c r="I39" s="1"/>
      <c r="K39" s="43" t="s">
        <v>46</v>
      </c>
    </row>
    <row r="40" spans="2:18" x14ac:dyDescent="0.25">
      <c r="B40" s="43" t="s">
        <v>49</v>
      </c>
      <c r="C40" s="1"/>
      <c r="D40" s="1"/>
      <c r="E40" s="1"/>
      <c r="F40" s="1"/>
      <c r="G40" s="1"/>
      <c r="H40" s="1"/>
      <c r="I40" s="1"/>
      <c r="K40" s="43" t="s">
        <v>49</v>
      </c>
    </row>
    <row r="41" spans="2:18" x14ac:dyDescent="0.25">
      <c r="B41" s="43" t="s">
        <v>53</v>
      </c>
      <c r="C41" s="1"/>
      <c r="D41" s="1"/>
      <c r="E41" s="1"/>
      <c r="F41" s="1"/>
      <c r="G41" s="1"/>
      <c r="H41" s="1"/>
      <c r="I41" s="1"/>
      <c r="K41" s="43" t="s">
        <v>53</v>
      </c>
    </row>
    <row r="42" spans="2:18" x14ac:dyDescent="0.25">
      <c r="B42" s="43" t="s">
        <v>60</v>
      </c>
      <c r="C42" s="1"/>
      <c r="D42" s="1"/>
      <c r="E42" s="1"/>
      <c r="F42" s="1"/>
      <c r="G42" s="1"/>
      <c r="H42" s="1"/>
      <c r="I42" s="1"/>
      <c r="K42" s="43" t="s">
        <v>60</v>
      </c>
    </row>
    <row r="43" spans="2:18" x14ac:dyDescent="0.25">
      <c r="B43" s="43" t="s">
        <v>100</v>
      </c>
      <c r="C43" s="1"/>
      <c r="D43" s="1"/>
      <c r="E43" s="1"/>
      <c r="F43" s="1"/>
      <c r="G43" s="1"/>
      <c r="H43" s="1"/>
      <c r="I43" s="1"/>
      <c r="K43" s="43" t="s">
        <v>100</v>
      </c>
    </row>
    <row r="44" spans="2:18" x14ac:dyDescent="0.25">
      <c r="C44" s="1"/>
      <c r="D44" s="1"/>
      <c r="E44" s="1"/>
      <c r="F44" s="1"/>
      <c r="G44" s="1"/>
      <c r="H44" s="1"/>
      <c r="I44" s="1"/>
    </row>
    <row r="45" spans="2:18" x14ac:dyDescent="0.25">
      <c r="C45" s="2"/>
      <c r="D45" s="2"/>
      <c r="E45" s="2"/>
      <c r="F45" s="1"/>
      <c r="G45" s="1"/>
      <c r="H45" s="1"/>
      <c r="I45" s="1"/>
    </row>
    <row r="46" spans="2:18" x14ac:dyDescent="0.25">
      <c r="B46" s="28" t="s">
        <v>107</v>
      </c>
      <c r="C46" s="1"/>
      <c r="D46" s="1"/>
      <c r="E46" s="1"/>
      <c r="F46" s="1"/>
      <c r="G46" s="1"/>
      <c r="H46" s="1"/>
      <c r="I46" s="1"/>
      <c r="K46" s="28" t="s">
        <v>107</v>
      </c>
    </row>
    <row r="47" spans="2:18" x14ac:dyDescent="0.25">
      <c r="B47" s="1"/>
      <c r="C47" s="1"/>
      <c r="D47" s="1"/>
      <c r="E47" s="1"/>
      <c r="F47" s="1"/>
      <c r="G47" s="1"/>
      <c r="H47" s="1"/>
      <c r="I47" s="1"/>
      <c r="K47" s="1"/>
    </row>
    <row r="48" spans="2:18" x14ac:dyDescent="0.25">
      <c r="B48" s="2" t="s">
        <v>37</v>
      </c>
      <c r="C48" s="2"/>
      <c r="D48" s="2"/>
      <c r="E48" s="2"/>
      <c r="F48" s="1"/>
      <c r="G48" s="1"/>
      <c r="H48" s="1"/>
      <c r="I48" s="1"/>
      <c r="K48" s="2" t="s">
        <v>37</v>
      </c>
    </row>
    <row r="49" spans="2:11" x14ac:dyDescent="0.25">
      <c r="B49" s="2" t="s">
        <v>38</v>
      </c>
      <c r="C49" s="2"/>
      <c r="D49" s="2"/>
      <c r="E49" s="2"/>
      <c r="F49" s="1"/>
      <c r="G49" s="1"/>
      <c r="H49" s="1"/>
      <c r="I49" s="1"/>
      <c r="K49" s="2" t="s">
        <v>38</v>
      </c>
    </row>
    <row r="50" spans="2:11" x14ac:dyDescent="0.25">
      <c r="B50" s="1"/>
      <c r="C50" s="1"/>
      <c r="D50" s="1"/>
      <c r="E50" s="1"/>
      <c r="F50" s="1"/>
      <c r="G50" s="1"/>
      <c r="H50" s="1"/>
      <c r="I50" s="1"/>
    </row>
    <row r="51" spans="2:11" x14ac:dyDescent="0.25">
      <c r="B51" s="2"/>
      <c r="C51" s="2"/>
      <c r="D51" s="2"/>
      <c r="E51" s="2"/>
      <c r="F51" s="1"/>
      <c r="G51" s="1"/>
      <c r="H51" s="1"/>
      <c r="I51" s="1"/>
    </row>
    <row r="52" spans="2:11" x14ac:dyDescent="0.25">
      <c r="B52" s="2"/>
      <c r="C52" s="2"/>
      <c r="D52" s="2"/>
      <c r="E52" s="2"/>
      <c r="F52" s="1"/>
      <c r="G52" s="1"/>
      <c r="H52" s="1"/>
      <c r="I52" s="1"/>
    </row>
    <row r="53" spans="2:11" x14ac:dyDescent="0.25">
      <c r="B53" s="1"/>
      <c r="C53" s="1"/>
      <c r="D53" s="1"/>
      <c r="E53" s="1"/>
      <c r="F53" s="1"/>
      <c r="G53" s="1"/>
      <c r="H53" s="1"/>
      <c r="I53" s="1"/>
    </row>
    <row r="58" spans="2:11" s="20" customFormat="1" x14ac:dyDescent="0.25"/>
    <row r="93" spans="2:9" x14ac:dyDescent="0.25">
      <c r="B93" s="2"/>
      <c r="C93" s="2"/>
      <c r="D93" s="2"/>
      <c r="E93" s="2"/>
      <c r="F93" s="1"/>
      <c r="G93" s="1"/>
      <c r="H93" s="1"/>
      <c r="I93" s="21"/>
    </row>
    <row r="94" spans="2:9" x14ac:dyDescent="0.25">
      <c r="B94" s="2"/>
      <c r="C94" s="2"/>
      <c r="D94" s="2"/>
      <c r="E94" s="2"/>
      <c r="F94" s="1"/>
      <c r="G94" s="1"/>
      <c r="H94" s="1"/>
      <c r="I94" s="1"/>
    </row>
    <row r="95" spans="2:9" x14ac:dyDescent="0.25">
      <c r="B95" s="2"/>
      <c r="C95" s="2"/>
      <c r="D95" s="2"/>
      <c r="E95" s="2"/>
      <c r="F95" s="1"/>
      <c r="G95" s="1"/>
      <c r="H95" s="1"/>
      <c r="I95" s="1"/>
    </row>
    <row r="96" spans="2:9" x14ac:dyDescent="0.25">
      <c r="B96" s="2"/>
      <c r="C96" s="2"/>
      <c r="D96" s="2"/>
      <c r="E96" s="2"/>
      <c r="F96" s="1"/>
      <c r="G96" s="1"/>
      <c r="H96" s="1"/>
      <c r="I96" s="1"/>
    </row>
    <row r="97" spans="2:9" x14ac:dyDescent="0.25">
      <c r="B97" s="2"/>
      <c r="C97" s="2"/>
      <c r="D97" s="2"/>
      <c r="E97" s="2"/>
      <c r="F97" s="1"/>
      <c r="G97" s="1"/>
      <c r="H97" s="1"/>
      <c r="I97" s="1"/>
    </row>
    <row r="98" spans="2:9" x14ac:dyDescent="0.25">
      <c r="B98" s="13"/>
      <c r="C98" s="2"/>
      <c r="D98" s="2"/>
      <c r="E98" s="2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2"/>
      <c r="C100" s="2"/>
      <c r="D100" s="2"/>
      <c r="E100" s="2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2"/>
      <c r="C102" s="2"/>
      <c r="D102" s="2"/>
      <c r="E102" s="2"/>
      <c r="F102" s="1"/>
      <c r="G102" s="1"/>
      <c r="H102" s="1"/>
      <c r="I102" s="1"/>
    </row>
    <row r="103" spans="2:9" x14ac:dyDescent="0.25">
      <c r="B103" s="2"/>
      <c r="C103" s="2"/>
      <c r="D103" s="2"/>
      <c r="E103" s="2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2"/>
      <c r="C105" s="2"/>
      <c r="D105" s="2"/>
      <c r="E105" s="2"/>
      <c r="F105" s="1"/>
      <c r="G105" s="1"/>
      <c r="H105" s="1"/>
      <c r="I105" s="1"/>
    </row>
    <row r="106" spans="2:9" x14ac:dyDescent="0.25">
      <c r="B106" s="2"/>
      <c r="C106" s="2"/>
      <c r="D106" s="2"/>
      <c r="E106" s="2"/>
      <c r="F106" s="1"/>
      <c r="G106" s="1"/>
      <c r="H106" s="1"/>
      <c r="I106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55"/>
  <sheetViews>
    <sheetView topLeftCell="J16" zoomScale="98" zoomScaleNormal="98" workbookViewId="0">
      <selection activeCell="AA32" sqref="AA32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  <col min="19" max="19" width="1.5703125" customWidth="1"/>
    <col min="20" max="20" width="34.7109375" customWidth="1"/>
    <col min="21" max="21" width="10.28515625" customWidth="1"/>
    <col min="22" max="26" width="7.7109375" customWidth="1"/>
    <col min="27" max="27" width="10.28515625" customWidth="1"/>
  </cols>
  <sheetData>
    <row r="1" spans="2:27" x14ac:dyDescent="0.25">
      <c r="B1" s="1" t="s">
        <v>54</v>
      </c>
      <c r="C1" s="1"/>
      <c r="D1" s="1"/>
      <c r="E1" s="1"/>
      <c r="F1" s="1"/>
      <c r="G1" s="1"/>
      <c r="H1" s="1"/>
      <c r="I1" s="1"/>
      <c r="K1" s="1" t="s">
        <v>54</v>
      </c>
      <c r="L1" s="1"/>
      <c r="M1" s="1"/>
      <c r="N1" s="1"/>
      <c r="O1" s="1"/>
      <c r="P1" s="1"/>
      <c r="Q1" s="1"/>
      <c r="R1" s="1"/>
      <c r="T1" s="1" t="s">
        <v>54</v>
      </c>
      <c r="U1" s="1"/>
      <c r="V1" s="1"/>
      <c r="W1" s="1"/>
      <c r="X1" s="1"/>
      <c r="Y1" s="1"/>
      <c r="Z1" s="1"/>
      <c r="AA1" s="1"/>
    </row>
    <row r="2" spans="2:27" x14ac:dyDescent="0.25">
      <c r="B2" s="2" t="s">
        <v>0</v>
      </c>
      <c r="C2" s="13" t="s">
        <v>65</v>
      </c>
      <c r="D2" s="1"/>
      <c r="E2" s="1"/>
      <c r="F2" s="1"/>
      <c r="G2" s="1"/>
      <c r="H2" s="1"/>
      <c r="I2" s="1"/>
      <c r="K2" s="2" t="s">
        <v>0</v>
      </c>
      <c r="L2" s="13" t="s">
        <v>65</v>
      </c>
      <c r="M2" s="1"/>
      <c r="N2" s="1"/>
      <c r="O2" s="1"/>
      <c r="P2" s="1"/>
      <c r="Q2" s="1"/>
      <c r="R2" s="1"/>
      <c r="T2" s="2" t="s">
        <v>0</v>
      </c>
      <c r="U2" s="13" t="s">
        <v>65</v>
      </c>
      <c r="V2" s="1"/>
      <c r="W2" s="1"/>
      <c r="X2" s="1"/>
      <c r="Y2" s="1"/>
      <c r="Z2" s="1"/>
      <c r="AA2" s="1"/>
    </row>
    <row r="3" spans="2:27" x14ac:dyDescent="0.25">
      <c r="B3" s="2" t="s">
        <v>1</v>
      </c>
      <c r="C3" s="2">
        <v>2021</v>
      </c>
      <c r="D3" s="1"/>
      <c r="E3" s="1"/>
      <c r="F3" s="1"/>
      <c r="G3" s="1"/>
      <c r="H3" s="1"/>
      <c r="I3" s="1"/>
      <c r="K3" s="2" t="s">
        <v>1</v>
      </c>
      <c r="L3" s="2">
        <v>2023</v>
      </c>
      <c r="M3" s="1"/>
      <c r="N3" s="1"/>
      <c r="O3" s="1"/>
      <c r="P3" s="1"/>
      <c r="Q3" s="1"/>
      <c r="R3" s="1"/>
      <c r="T3" s="2" t="s">
        <v>1</v>
      </c>
      <c r="U3" s="2">
        <v>2023</v>
      </c>
      <c r="V3" s="1"/>
      <c r="W3" s="1"/>
      <c r="X3" s="1"/>
      <c r="Y3" s="1"/>
      <c r="Z3" s="1"/>
      <c r="AA3" s="1"/>
    </row>
    <row r="4" spans="2:27" x14ac:dyDescent="0.25">
      <c r="B4" s="2" t="s">
        <v>2</v>
      </c>
      <c r="C4" s="2" t="s">
        <v>61</v>
      </c>
      <c r="D4" s="1"/>
      <c r="E4" s="1"/>
      <c r="F4" s="1"/>
      <c r="G4" s="1"/>
      <c r="H4" s="1"/>
      <c r="I4" s="1"/>
      <c r="K4" s="2" t="s">
        <v>2</v>
      </c>
      <c r="L4" s="2" t="s">
        <v>61</v>
      </c>
      <c r="M4" s="1"/>
      <c r="N4" s="1"/>
      <c r="O4" s="1"/>
      <c r="P4" s="1"/>
      <c r="Q4" s="1"/>
      <c r="R4" s="1"/>
      <c r="T4" s="2" t="s">
        <v>2</v>
      </c>
      <c r="U4" s="2" t="s">
        <v>61</v>
      </c>
      <c r="V4" s="1"/>
      <c r="W4" s="1"/>
      <c r="X4" s="1"/>
      <c r="Y4" s="1"/>
      <c r="Z4" s="1"/>
      <c r="AA4" s="1"/>
    </row>
    <row r="5" spans="2:27" x14ac:dyDescent="0.25">
      <c r="B5" s="2" t="s">
        <v>4</v>
      </c>
      <c r="C5" s="2" t="s">
        <v>39</v>
      </c>
      <c r="D5" s="1"/>
      <c r="E5" s="1"/>
      <c r="F5" s="1"/>
      <c r="G5" s="1"/>
      <c r="H5" s="1"/>
      <c r="I5" s="1"/>
      <c r="K5" s="2" t="s">
        <v>4</v>
      </c>
      <c r="L5" s="2" t="s">
        <v>55</v>
      </c>
      <c r="M5" s="1"/>
      <c r="N5" s="1"/>
      <c r="O5" s="1"/>
      <c r="P5" s="1"/>
      <c r="Q5" s="1"/>
      <c r="R5" s="1"/>
      <c r="T5" s="2" t="s">
        <v>4</v>
      </c>
      <c r="U5" s="2" t="s">
        <v>5</v>
      </c>
      <c r="V5" s="1"/>
      <c r="W5" s="1"/>
      <c r="X5" s="1"/>
      <c r="Y5" s="1"/>
      <c r="Z5" s="1"/>
      <c r="AA5" s="1"/>
    </row>
    <row r="6" spans="2:27" x14ac:dyDescent="0.25">
      <c r="B6" s="2" t="s">
        <v>6</v>
      </c>
      <c r="C6" s="2" t="s">
        <v>7</v>
      </c>
      <c r="D6" s="1"/>
      <c r="E6" s="1"/>
      <c r="F6" s="1"/>
      <c r="G6" s="1"/>
      <c r="H6" s="1"/>
      <c r="I6" s="1"/>
      <c r="K6" s="2" t="s">
        <v>6</v>
      </c>
      <c r="L6" s="2" t="s">
        <v>7</v>
      </c>
      <c r="M6" s="1"/>
      <c r="N6" s="1"/>
      <c r="O6" s="1"/>
      <c r="P6" s="1"/>
      <c r="Q6" s="1"/>
      <c r="R6" s="1"/>
      <c r="T6" s="2" t="s">
        <v>6</v>
      </c>
      <c r="U6" s="2" t="s">
        <v>7</v>
      </c>
      <c r="V6" s="1"/>
      <c r="W6" s="1"/>
      <c r="X6" s="1"/>
      <c r="Y6" s="1"/>
      <c r="Z6" s="1"/>
      <c r="AA6" s="1"/>
    </row>
    <row r="7" spans="2:27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T7" s="1"/>
      <c r="U7" s="1"/>
      <c r="V7" s="1"/>
      <c r="W7" s="1"/>
      <c r="X7" s="1"/>
      <c r="Y7" s="1"/>
      <c r="Z7" s="1"/>
      <c r="AA7" s="1"/>
    </row>
    <row r="8" spans="2:27" x14ac:dyDescent="0.25">
      <c r="B8" s="3" t="s">
        <v>8</v>
      </c>
      <c r="C8" s="4" t="s">
        <v>47</v>
      </c>
      <c r="D8" s="4" t="s">
        <v>10</v>
      </c>
      <c r="E8" s="4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4" t="s">
        <v>47</v>
      </c>
      <c r="M8" s="4" t="s">
        <v>10</v>
      </c>
      <c r="N8" s="4" t="s">
        <v>48</v>
      </c>
      <c r="O8" s="4" t="s">
        <v>9</v>
      </c>
      <c r="P8" s="4" t="s">
        <v>10</v>
      </c>
      <c r="Q8" s="4" t="s">
        <v>11</v>
      </c>
      <c r="R8" s="4" t="s">
        <v>12</v>
      </c>
      <c r="T8" s="3" t="s">
        <v>8</v>
      </c>
      <c r="U8" s="4" t="s">
        <v>47</v>
      </c>
      <c r="V8" s="4" t="s">
        <v>10</v>
      </c>
      <c r="W8" s="4" t="s">
        <v>48</v>
      </c>
      <c r="X8" s="4" t="s">
        <v>9</v>
      </c>
      <c r="Y8" s="4" t="s">
        <v>10</v>
      </c>
      <c r="Z8" s="4" t="s">
        <v>11</v>
      </c>
      <c r="AA8" s="4" t="s">
        <v>12</v>
      </c>
    </row>
    <row r="9" spans="2:27" x14ac:dyDescent="0.25">
      <c r="B9" s="5" t="s">
        <v>13</v>
      </c>
      <c r="C9" s="6"/>
      <c r="D9" s="7" t="s">
        <v>10</v>
      </c>
      <c r="E9" s="6"/>
      <c r="F9" s="6"/>
      <c r="G9" s="7" t="s">
        <v>10</v>
      </c>
      <c r="H9" s="6"/>
      <c r="I9" s="6"/>
      <c r="K9" s="5" t="s">
        <v>13</v>
      </c>
      <c r="L9" s="6"/>
      <c r="M9" s="7" t="s">
        <v>10</v>
      </c>
      <c r="N9" s="6"/>
      <c r="O9" s="6"/>
      <c r="P9" s="7" t="s">
        <v>10</v>
      </c>
      <c r="Q9" s="6"/>
      <c r="R9" s="6"/>
      <c r="T9" s="5" t="s">
        <v>13</v>
      </c>
      <c r="U9" s="6"/>
      <c r="V9" s="7" t="s">
        <v>10</v>
      </c>
      <c r="W9" s="6"/>
      <c r="X9" s="6"/>
      <c r="Y9" s="7" t="s">
        <v>10</v>
      </c>
      <c r="Z9" s="6"/>
      <c r="AA9" s="6"/>
    </row>
    <row r="10" spans="2:27" s="40" customFormat="1" x14ac:dyDescent="0.25">
      <c r="B10" s="30" t="s">
        <v>44</v>
      </c>
      <c r="C10" s="32">
        <f>F11+1</f>
        <v>28.2</v>
      </c>
      <c r="D10" s="33" t="s">
        <v>22</v>
      </c>
      <c r="E10" s="34">
        <v>0.3</v>
      </c>
      <c r="F10" s="40">
        <f>F11*E10</f>
        <v>8.16</v>
      </c>
      <c r="G10" s="44" t="s">
        <v>69</v>
      </c>
      <c r="H10" s="34">
        <f>I11/F10/1000</f>
        <v>1.2566666666666666</v>
      </c>
      <c r="I10" s="32"/>
      <c r="K10" s="30" t="s">
        <v>44</v>
      </c>
      <c r="L10" s="32">
        <f>O11+1</f>
        <v>30.2</v>
      </c>
      <c r="M10" s="33" t="s">
        <v>22</v>
      </c>
      <c r="N10" s="34">
        <v>0.3</v>
      </c>
      <c r="O10" s="32">
        <f>O11*N10</f>
        <v>8.76</v>
      </c>
      <c r="P10" s="33" t="s">
        <v>69</v>
      </c>
      <c r="Q10" s="34">
        <f>R11/O10/1000</f>
        <v>1.1933333333333336</v>
      </c>
      <c r="R10" s="32"/>
      <c r="T10" s="30" t="s">
        <v>44</v>
      </c>
      <c r="U10" s="32">
        <f>X11+1</f>
        <v>30.2</v>
      </c>
      <c r="V10" s="33" t="s">
        <v>22</v>
      </c>
      <c r="W10" s="34">
        <v>0.3</v>
      </c>
      <c r="X10" s="32">
        <f>X11*W10</f>
        <v>8.76</v>
      </c>
      <c r="Y10" s="33" t="s">
        <v>69</v>
      </c>
      <c r="Z10" s="34">
        <f>AA11/X10/1000</f>
        <v>1.1933333333333336</v>
      </c>
      <c r="AA10" s="32"/>
    </row>
    <row r="11" spans="2:27" s="40" customFormat="1" x14ac:dyDescent="0.25">
      <c r="B11" s="30" t="s">
        <v>16</v>
      </c>
      <c r="C11" s="32">
        <f>(F11*1000*0.3)/1.2</f>
        <v>6800</v>
      </c>
      <c r="D11" s="33" t="s">
        <v>15</v>
      </c>
      <c r="E11" s="34">
        <f>I11/C11</f>
        <v>1.508</v>
      </c>
      <c r="F11" s="52">
        <v>27.2</v>
      </c>
      <c r="G11" s="33" t="s">
        <v>22</v>
      </c>
      <c r="H11" s="32">
        <v>377</v>
      </c>
      <c r="I11" s="32">
        <f>F11*H11</f>
        <v>10254.4</v>
      </c>
      <c r="K11" s="30" t="s">
        <v>16</v>
      </c>
      <c r="L11" s="32">
        <f>(O11*1000*0.3)/1.2</f>
        <v>7300</v>
      </c>
      <c r="M11" s="33" t="s">
        <v>15</v>
      </c>
      <c r="N11" s="34">
        <f>R11/L11</f>
        <v>1.4319999999999999</v>
      </c>
      <c r="O11" s="52">
        <v>29.2</v>
      </c>
      <c r="P11" s="33" t="s">
        <v>22</v>
      </c>
      <c r="Q11" s="52">
        <v>358</v>
      </c>
      <c r="R11" s="32">
        <f>O11*Q11</f>
        <v>10453.6</v>
      </c>
      <c r="T11" s="30" t="s">
        <v>16</v>
      </c>
      <c r="U11" s="32">
        <f>(X11*1000*0.3)/1.2</f>
        <v>7300</v>
      </c>
      <c r="V11" s="33" t="s">
        <v>15</v>
      </c>
      <c r="W11" s="34">
        <f>AA11/U11</f>
        <v>1.4319999999999999</v>
      </c>
      <c r="X11" s="52">
        <v>29.2</v>
      </c>
      <c r="Y11" s="33" t="s">
        <v>22</v>
      </c>
      <c r="Z11" s="52">
        <v>358</v>
      </c>
      <c r="AA11" s="32">
        <f>X11*Z11</f>
        <v>10453.6</v>
      </c>
    </row>
    <row r="12" spans="2:27" x14ac:dyDescent="0.25">
      <c r="B12" s="8" t="s">
        <v>62</v>
      </c>
      <c r="C12" s="9"/>
      <c r="D12" s="7" t="s">
        <v>10</v>
      </c>
      <c r="E12" s="9"/>
      <c r="F12" s="9"/>
      <c r="G12" s="7" t="s">
        <v>63</v>
      </c>
      <c r="H12" s="9"/>
      <c r="I12" s="9">
        <v>870</v>
      </c>
      <c r="K12" s="8" t="s">
        <v>62</v>
      </c>
      <c r="L12" s="9"/>
      <c r="M12" s="7" t="s">
        <v>10</v>
      </c>
      <c r="N12" s="9"/>
      <c r="O12" s="9"/>
      <c r="P12" s="7" t="s">
        <v>63</v>
      </c>
      <c r="Q12" s="9"/>
      <c r="R12" s="9">
        <v>870</v>
      </c>
      <c r="T12" s="8" t="s">
        <v>62</v>
      </c>
      <c r="U12" s="9"/>
      <c r="V12" s="7" t="s">
        <v>10</v>
      </c>
      <c r="W12" s="9"/>
      <c r="X12" s="9"/>
      <c r="Y12" s="7" t="s">
        <v>63</v>
      </c>
      <c r="Z12" s="9"/>
      <c r="AA12" s="9">
        <v>870</v>
      </c>
    </row>
    <row r="13" spans="2:27" x14ac:dyDescent="0.25">
      <c r="B13" s="5" t="s">
        <v>17</v>
      </c>
      <c r="C13" s="6"/>
      <c r="D13" s="7" t="s">
        <v>10</v>
      </c>
      <c r="E13" s="6"/>
      <c r="F13" s="6"/>
      <c r="G13" s="7" t="s">
        <v>10</v>
      </c>
      <c r="H13" s="6"/>
      <c r="I13" s="6">
        <f>SUM(I10:I12)</f>
        <v>11124.4</v>
      </c>
      <c r="K13" s="5" t="s">
        <v>17</v>
      </c>
      <c r="L13" s="6"/>
      <c r="M13" s="7" t="s">
        <v>10</v>
      </c>
      <c r="N13" s="6"/>
      <c r="O13" s="6"/>
      <c r="P13" s="7" t="s">
        <v>10</v>
      </c>
      <c r="Q13" s="6"/>
      <c r="R13" s="6">
        <f>SUM(R10:R12)</f>
        <v>11323.6</v>
      </c>
      <c r="T13" s="5" t="s">
        <v>17</v>
      </c>
      <c r="U13" s="6"/>
      <c r="V13" s="7" t="s">
        <v>10</v>
      </c>
      <c r="W13" s="6"/>
      <c r="X13" s="6"/>
      <c r="Y13" s="7" t="s">
        <v>10</v>
      </c>
      <c r="Z13" s="6"/>
      <c r="AA13" s="6">
        <f>SUM(AA10:AA12)</f>
        <v>11323.6</v>
      </c>
    </row>
    <row r="14" spans="2:27" x14ac:dyDescent="0.25">
      <c r="B14" s="8" t="s">
        <v>10</v>
      </c>
      <c r="C14" s="9"/>
      <c r="D14" s="7" t="s">
        <v>10</v>
      </c>
      <c r="E14" s="9"/>
      <c r="F14" s="9"/>
      <c r="G14" s="7" t="s">
        <v>10</v>
      </c>
      <c r="H14" s="9"/>
      <c r="I14" s="9"/>
      <c r="K14" s="8" t="s">
        <v>10</v>
      </c>
      <c r="L14" s="9"/>
      <c r="M14" s="7" t="s">
        <v>10</v>
      </c>
      <c r="N14" s="9"/>
      <c r="O14" s="9"/>
      <c r="P14" s="7" t="s">
        <v>10</v>
      </c>
      <c r="Q14" s="9"/>
      <c r="R14" s="9"/>
      <c r="T14" s="8" t="s">
        <v>10</v>
      </c>
      <c r="U14" s="9"/>
      <c r="V14" s="7" t="s">
        <v>10</v>
      </c>
      <c r="W14" s="9"/>
      <c r="X14" s="9"/>
      <c r="Y14" s="7" t="s">
        <v>10</v>
      </c>
      <c r="Z14" s="9"/>
      <c r="AA14" s="9"/>
    </row>
    <row r="15" spans="2:27" x14ac:dyDescent="0.25">
      <c r="B15" s="5" t="s">
        <v>18</v>
      </c>
      <c r="C15" s="6"/>
      <c r="D15" s="7" t="s">
        <v>10</v>
      </c>
      <c r="E15" s="6"/>
      <c r="F15" s="6"/>
      <c r="G15" s="7" t="s">
        <v>10</v>
      </c>
      <c r="H15" s="6"/>
      <c r="I15" s="6"/>
      <c r="K15" s="5" t="s">
        <v>18</v>
      </c>
      <c r="L15" s="6"/>
      <c r="M15" s="7" t="s">
        <v>10</v>
      </c>
      <c r="N15" s="6"/>
      <c r="O15" s="6"/>
      <c r="P15" s="7" t="s">
        <v>10</v>
      </c>
      <c r="Q15" s="6"/>
      <c r="R15" s="6"/>
      <c r="T15" s="5" t="s">
        <v>18</v>
      </c>
      <c r="U15" s="6"/>
      <c r="V15" s="7"/>
      <c r="W15" s="6"/>
      <c r="X15" s="6"/>
      <c r="Y15" s="7" t="s">
        <v>10</v>
      </c>
      <c r="Z15" s="6"/>
      <c r="AA15" s="6"/>
    </row>
    <row r="16" spans="2:27" x14ac:dyDescent="0.25">
      <c r="B16" s="8" t="s">
        <v>19</v>
      </c>
      <c r="C16" s="9"/>
      <c r="D16" s="7" t="s">
        <v>10</v>
      </c>
      <c r="E16" s="9"/>
      <c r="F16" s="9">
        <v>-9</v>
      </c>
      <c r="G16" s="7" t="s">
        <v>20</v>
      </c>
      <c r="H16" s="10">
        <v>78</v>
      </c>
      <c r="I16" s="9">
        <f>F16*H16</f>
        <v>-702</v>
      </c>
      <c r="K16" s="8" t="s">
        <v>19</v>
      </c>
      <c r="L16" s="9"/>
      <c r="M16" s="7" t="s">
        <v>10</v>
      </c>
      <c r="N16" s="9"/>
      <c r="O16" s="9">
        <v>-9</v>
      </c>
      <c r="P16" s="7" t="s">
        <v>20</v>
      </c>
      <c r="Q16" s="10">
        <v>53</v>
      </c>
      <c r="R16" s="9">
        <f>O16*Q16</f>
        <v>-477</v>
      </c>
      <c r="T16" s="8" t="s">
        <v>19</v>
      </c>
      <c r="U16" s="9"/>
      <c r="V16" s="7"/>
      <c r="W16" s="9"/>
      <c r="X16" s="9">
        <v>-9</v>
      </c>
      <c r="Y16" s="7" t="s">
        <v>20</v>
      </c>
      <c r="Z16" s="10">
        <v>53</v>
      </c>
      <c r="AA16" s="9">
        <f>X16*Z16</f>
        <v>-477</v>
      </c>
    </row>
    <row r="17" spans="2:27" x14ac:dyDescent="0.25">
      <c r="B17" s="8" t="s">
        <v>64</v>
      </c>
      <c r="C17" s="9"/>
      <c r="D17" s="18"/>
      <c r="E17" s="9"/>
      <c r="F17" s="9">
        <v>-20</v>
      </c>
      <c r="G17" s="7" t="s">
        <v>22</v>
      </c>
      <c r="H17" s="10"/>
      <c r="I17" s="9"/>
      <c r="K17" s="8" t="s">
        <v>64</v>
      </c>
      <c r="L17" s="9"/>
      <c r="M17" s="18"/>
      <c r="N17" s="9"/>
      <c r="O17" s="9">
        <v>-20</v>
      </c>
      <c r="P17" s="7" t="s">
        <v>22</v>
      </c>
      <c r="Q17" s="10"/>
      <c r="R17" s="9"/>
      <c r="T17" s="8" t="s">
        <v>64</v>
      </c>
      <c r="U17" s="9"/>
      <c r="V17" s="18"/>
      <c r="W17" s="9"/>
      <c r="X17" s="9">
        <v>-20</v>
      </c>
      <c r="Y17" s="7" t="s">
        <v>22</v>
      </c>
      <c r="Z17" s="10"/>
      <c r="AA17" s="9"/>
    </row>
    <row r="18" spans="2:27" s="40" customFormat="1" x14ac:dyDescent="0.25">
      <c r="B18" s="45" t="s">
        <v>50</v>
      </c>
      <c r="D18" s="33"/>
      <c r="F18" s="40">
        <v>-20</v>
      </c>
      <c r="G18" s="33" t="s">
        <v>22</v>
      </c>
      <c r="I18" s="32"/>
      <c r="K18" s="45" t="s">
        <v>50</v>
      </c>
      <c r="O18" s="40">
        <v>-20</v>
      </c>
      <c r="P18" s="33" t="s">
        <v>22</v>
      </c>
      <c r="T18" s="45" t="s">
        <v>50</v>
      </c>
      <c r="X18" s="40">
        <v>-20</v>
      </c>
      <c r="Y18" s="33" t="s">
        <v>22</v>
      </c>
    </row>
    <row r="19" spans="2:27" s="40" customFormat="1" x14ac:dyDescent="0.25">
      <c r="B19" s="45" t="s">
        <v>102</v>
      </c>
      <c r="F19" s="40">
        <v>-0.5</v>
      </c>
      <c r="G19" s="46" t="s">
        <v>22</v>
      </c>
      <c r="H19" s="40">
        <v>800</v>
      </c>
      <c r="I19" s="32">
        <f t="shared" ref="I19" si="0">F19*H19</f>
        <v>-400</v>
      </c>
      <c r="K19" s="45" t="s">
        <v>102</v>
      </c>
      <c r="O19" s="40">
        <v>-0.5</v>
      </c>
      <c r="P19" s="46" t="s">
        <v>22</v>
      </c>
      <c r="Q19" s="40">
        <v>800</v>
      </c>
      <c r="R19" s="32">
        <f t="shared" ref="R19" si="1">O19*Q19</f>
        <v>-400</v>
      </c>
      <c r="T19" s="45" t="s">
        <v>103</v>
      </c>
      <c r="X19" s="40">
        <v>-0.5</v>
      </c>
      <c r="Y19" s="46" t="s">
        <v>22</v>
      </c>
      <c r="Z19" s="40">
        <v>800</v>
      </c>
      <c r="AA19" s="32">
        <f t="shared" ref="AA19" si="2">X19*Z19</f>
        <v>-400</v>
      </c>
    </row>
    <row r="20" spans="2:27" x14ac:dyDescent="0.25">
      <c r="B20" s="8" t="s">
        <v>23</v>
      </c>
      <c r="C20" s="9"/>
      <c r="D20" s="7" t="s">
        <v>10</v>
      </c>
      <c r="E20" s="9"/>
      <c r="F20" s="9">
        <v>-204</v>
      </c>
      <c r="G20" s="7" t="s">
        <v>24</v>
      </c>
      <c r="H20" s="10">
        <v>2.2000000000000002</v>
      </c>
      <c r="I20" s="9">
        <f>F20*H20</f>
        <v>-448.8</v>
      </c>
      <c r="K20" s="8" t="s">
        <v>23</v>
      </c>
      <c r="L20" s="9"/>
      <c r="M20" s="7" t="s">
        <v>10</v>
      </c>
      <c r="N20" s="9"/>
      <c r="O20" s="9">
        <v>-219</v>
      </c>
      <c r="P20" s="7" t="s">
        <v>24</v>
      </c>
      <c r="Q20" s="10">
        <v>2.8</v>
      </c>
      <c r="R20" s="6">
        <f>SUM(R15:R19)</f>
        <v>-877</v>
      </c>
      <c r="T20" s="8" t="s">
        <v>23</v>
      </c>
      <c r="U20" s="9"/>
      <c r="V20" s="7" t="s">
        <v>10</v>
      </c>
      <c r="W20" s="9"/>
      <c r="X20" s="9">
        <v>-219</v>
      </c>
      <c r="Y20" s="7" t="s">
        <v>24</v>
      </c>
      <c r="Z20" s="10">
        <v>2.8</v>
      </c>
      <c r="AA20" s="9">
        <f>X20*Z20</f>
        <v>-613.19999999999993</v>
      </c>
    </row>
    <row r="21" spans="2:27" x14ac:dyDescent="0.25">
      <c r="B21" s="5" t="s">
        <v>25</v>
      </c>
      <c r="C21" s="6"/>
      <c r="D21" s="7" t="s">
        <v>10</v>
      </c>
      <c r="E21" s="6"/>
      <c r="F21" s="6"/>
      <c r="G21" s="7" t="s">
        <v>10</v>
      </c>
      <c r="H21" s="6"/>
      <c r="I21" s="6">
        <f>SUM(I15:I20)</f>
        <v>-1550.8</v>
      </c>
      <c r="K21" s="5" t="s">
        <v>25</v>
      </c>
      <c r="L21" s="6"/>
      <c r="M21" s="7" t="s">
        <v>10</v>
      </c>
      <c r="N21" s="6"/>
      <c r="O21" s="6"/>
      <c r="P21" s="7" t="s">
        <v>10</v>
      </c>
      <c r="Q21" s="6"/>
      <c r="R21" s="6">
        <f>SUM(R13,R20)</f>
        <v>10446.6</v>
      </c>
      <c r="T21" s="5" t="s">
        <v>25</v>
      </c>
      <c r="U21" s="6"/>
      <c r="V21" s="7" t="s">
        <v>10</v>
      </c>
      <c r="W21" s="6"/>
      <c r="X21" s="6"/>
      <c r="Y21" s="7" t="s">
        <v>10</v>
      </c>
      <c r="Z21" s="6"/>
      <c r="AA21" s="6">
        <f>SUM(AA15:AA20)</f>
        <v>-1490.1999999999998</v>
      </c>
    </row>
    <row r="22" spans="2:27" x14ac:dyDescent="0.25">
      <c r="B22" s="5" t="s">
        <v>26</v>
      </c>
      <c r="C22" s="6"/>
      <c r="D22" s="7" t="s">
        <v>10</v>
      </c>
      <c r="E22" s="6"/>
      <c r="F22" s="6"/>
      <c r="G22" s="7" t="s">
        <v>10</v>
      </c>
      <c r="H22" s="6"/>
      <c r="I22" s="6">
        <f>SUM(I13,I21)</f>
        <v>9573.6</v>
      </c>
      <c r="K22" s="5" t="s">
        <v>26</v>
      </c>
      <c r="L22" s="6"/>
      <c r="M22" s="7" t="s">
        <v>10</v>
      </c>
      <c r="N22" s="6"/>
      <c r="O22" s="6"/>
      <c r="P22" s="7" t="s">
        <v>10</v>
      </c>
      <c r="Q22" s="6"/>
      <c r="R22" s="9"/>
      <c r="T22" s="5" t="s">
        <v>26</v>
      </c>
      <c r="U22" s="6"/>
      <c r="V22" s="7" t="s">
        <v>10</v>
      </c>
      <c r="W22" s="6"/>
      <c r="X22" s="6"/>
      <c r="Y22" s="7" t="s">
        <v>10</v>
      </c>
      <c r="Z22" s="6"/>
      <c r="AA22" s="6">
        <f>SUM(AA13,AA21)</f>
        <v>9833.4000000000015</v>
      </c>
    </row>
    <row r="23" spans="2:27" x14ac:dyDescent="0.25">
      <c r="B23" s="8" t="s">
        <v>10</v>
      </c>
      <c r="C23" s="9"/>
      <c r="D23" s="7" t="s">
        <v>10</v>
      </c>
      <c r="E23" s="9"/>
      <c r="F23" s="9"/>
      <c r="G23" s="7" t="s">
        <v>10</v>
      </c>
      <c r="H23" s="9"/>
      <c r="I23" s="9"/>
      <c r="K23" s="8" t="s">
        <v>10</v>
      </c>
      <c r="L23" s="9"/>
      <c r="M23" s="7" t="s">
        <v>10</v>
      </c>
      <c r="N23" s="9"/>
      <c r="O23" s="9"/>
      <c r="P23" s="7" t="s">
        <v>10</v>
      </c>
      <c r="Q23" s="9"/>
      <c r="R23" s="6"/>
      <c r="T23" s="8" t="s">
        <v>10</v>
      </c>
      <c r="U23" s="9"/>
      <c r="V23" s="7" t="s">
        <v>10</v>
      </c>
      <c r="W23" s="9"/>
      <c r="X23" s="9"/>
      <c r="Y23" s="7" t="s">
        <v>10</v>
      </c>
      <c r="Z23" s="9"/>
      <c r="AA23" s="9"/>
    </row>
    <row r="24" spans="2:27" x14ac:dyDescent="0.25">
      <c r="B24" s="5" t="s">
        <v>27</v>
      </c>
      <c r="C24" s="6"/>
      <c r="D24" s="7" t="s">
        <v>10</v>
      </c>
      <c r="E24" s="6"/>
      <c r="F24" s="6"/>
      <c r="G24" s="7" t="s">
        <v>10</v>
      </c>
      <c r="H24" s="6"/>
      <c r="I24" s="6"/>
      <c r="K24" s="5" t="s">
        <v>27</v>
      </c>
      <c r="L24" s="6"/>
      <c r="M24" s="7" t="s">
        <v>10</v>
      </c>
      <c r="N24" s="6"/>
      <c r="O24" s="6"/>
      <c r="P24" s="7" t="s">
        <v>10</v>
      </c>
      <c r="Q24" s="6"/>
      <c r="R24" s="9"/>
      <c r="T24" s="5" t="s">
        <v>27</v>
      </c>
      <c r="U24" s="6"/>
      <c r="V24" s="7" t="s">
        <v>10</v>
      </c>
      <c r="W24" s="6"/>
      <c r="X24" s="6"/>
      <c r="Y24" s="7" t="s">
        <v>10</v>
      </c>
      <c r="Z24" s="6"/>
      <c r="AA24" s="6"/>
    </row>
    <row r="25" spans="2:27" x14ac:dyDescent="0.25">
      <c r="B25" s="8" t="s">
        <v>59</v>
      </c>
      <c r="C25" s="9"/>
      <c r="D25" s="7" t="s">
        <v>10</v>
      </c>
      <c r="E25" s="9"/>
      <c r="F25" s="9">
        <f>F17</f>
        <v>-20</v>
      </c>
      <c r="G25" s="7" t="s">
        <v>10</v>
      </c>
      <c r="H25" s="9">
        <v>22.5</v>
      </c>
      <c r="I25" s="9">
        <f t="shared" ref="I25:I30" si="3">F25*H25</f>
        <v>-450</v>
      </c>
      <c r="K25" s="8" t="s">
        <v>59</v>
      </c>
      <c r="L25" s="9"/>
      <c r="M25" s="7" t="s">
        <v>10</v>
      </c>
      <c r="N25" s="9"/>
      <c r="O25" s="9">
        <f>O17</f>
        <v>-20</v>
      </c>
      <c r="P25" s="7" t="s">
        <v>10</v>
      </c>
      <c r="Q25" s="9">
        <v>22.5</v>
      </c>
      <c r="R25" s="9">
        <f>O25*Q25</f>
        <v>-450</v>
      </c>
      <c r="T25" s="8" t="s">
        <v>59</v>
      </c>
      <c r="U25" s="9"/>
      <c r="V25" s="7" t="s">
        <v>10</v>
      </c>
      <c r="W25" s="9"/>
      <c r="X25" s="9">
        <f>X17</f>
        <v>-20</v>
      </c>
      <c r="Y25" s="7" t="s">
        <v>10</v>
      </c>
      <c r="Z25" s="9">
        <v>25</v>
      </c>
      <c r="AA25" s="9">
        <f t="shared" ref="AA25:AA30" si="4">X25*Z25</f>
        <v>-500</v>
      </c>
    </row>
    <row r="26" spans="2:27" s="40" customFormat="1" x14ac:dyDescent="0.25">
      <c r="B26" s="30" t="s">
        <v>67</v>
      </c>
      <c r="C26" s="32"/>
      <c r="D26" s="33"/>
      <c r="E26" s="32"/>
      <c r="F26" s="32">
        <v>-1</v>
      </c>
      <c r="G26" s="33" t="s">
        <v>68</v>
      </c>
      <c r="H26" s="32">
        <v>180</v>
      </c>
      <c r="I26" s="32">
        <f t="shared" si="3"/>
        <v>-180</v>
      </c>
      <c r="K26" s="30" t="s">
        <v>67</v>
      </c>
      <c r="L26" s="32"/>
      <c r="M26" s="33"/>
      <c r="N26" s="32"/>
      <c r="O26" s="32">
        <v>-1</v>
      </c>
      <c r="P26" s="33" t="s">
        <v>68</v>
      </c>
      <c r="Q26" s="32">
        <v>180</v>
      </c>
      <c r="R26" s="32">
        <f t="shared" ref="R26:R30" si="5">O26*Q26</f>
        <v>-180</v>
      </c>
      <c r="T26" s="30" t="s">
        <v>67</v>
      </c>
      <c r="U26" s="32"/>
      <c r="V26" s="33"/>
      <c r="W26" s="32"/>
      <c r="X26" s="32">
        <v>-1</v>
      </c>
      <c r="Y26" s="33" t="s">
        <v>68</v>
      </c>
      <c r="Z26" s="32">
        <v>180</v>
      </c>
      <c r="AA26" s="32">
        <f t="shared" si="4"/>
        <v>-180</v>
      </c>
    </row>
    <row r="27" spans="2:27" x14ac:dyDescent="0.25">
      <c r="B27" s="8" t="s">
        <v>29</v>
      </c>
      <c r="C27" s="9"/>
      <c r="D27" s="7" t="s">
        <v>10</v>
      </c>
      <c r="E27" s="9"/>
      <c r="F27" s="11">
        <v>-0.33</v>
      </c>
      <c r="G27" s="7" t="s">
        <v>10</v>
      </c>
      <c r="H27" s="9">
        <v>380</v>
      </c>
      <c r="I27" s="9">
        <f t="shared" si="3"/>
        <v>-125.4</v>
      </c>
      <c r="K27" s="8" t="s">
        <v>29</v>
      </c>
      <c r="L27" s="9"/>
      <c r="M27" s="7" t="s">
        <v>10</v>
      </c>
      <c r="N27" s="9"/>
      <c r="O27" s="11">
        <v>-0.33</v>
      </c>
      <c r="P27" s="7" t="s">
        <v>10</v>
      </c>
      <c r="Q27" s="9">
        <v>333</v>
      </c>
      <c r="R27" s="9">
        <f t="shared" si="5"/>
        <v>-109.89</v>
      </c>
      <c r="T27" s="8" t="s">
        <v>29</v>
      </c>
      <c r="U27" s="9"/>
      <c r="V27" s="7" t="s">
        <v>10</v>
      </c>
      <c r="W27" s="9"/>
      <c r="X27" s="11">
        <v>-0.33</v>
      </c>
      <c r="Y27" s="7" t="s">
        <v>10</v>
      </c>
      <c r="Z27" s="9">
        <v>350</v>
      </c>
      <c r="AA27" s="9">
        <f t="shared" si="4"/>
        <v>-115.5</v>
      </c>
    </row>
    <row r="28" spans="2:27" x14ac:dyDescent="0.25">
      <c r="B28" s="8" t="s">
        <v>30</v>
      </c>
      <c r="C28" s="9"/>
      <c r="D28" s="7" t="s">
        <v>10</v>
      </c>
      <c r="E28" s="9"/>
      <c r="F28" s="9">
        <v>-3</v>
      </c>
      <c r="G28" s="7" t="s">
        <v>10</v>
      </c>
      <c r="H28" s="9">
        <v>250</v>
      </c>
      <c r="I28" s="9">
        <f t="shared" si="3"/>
        <v>-750</v>
      </c>
      <c r="K28" s="8" t="s">
        <v>30</v>
      </c>
      <c r="L28" s="9"/>
      <c r="M28" s="7" t="s">
        <v>10</v>
      </c>
      <c r="N28" s="9"/>
      <c r="O28" s="9">
        <v>-3</v>
      </c>
      <c r="P28" s="7" t="s">
        <v>10</v>
      </c>
      <c r="Q28" s="9">
        <v>225</v>
      </c>
      <c r="R28" s="9">
        <f t="shared" si="5"/>
        <v>-675</v>
      </c>
      <c r="T28" s="8" t="s">
        <v>30</v>
      </c>
      <c r="U28" s="9"/>
      <c r="V28" s="7" t="s">
        <v>10</v>
      </c>
      <c r="W28" s="9"/>
      <c r="X28" s="9">
        <v>-3</v>
      </c>
      <c r="Y28" s="7" t="s">
        <v>10</v>
      </c>
      <c r="Z28" s="9">
        <v>225</v>
      </c>
      <c r="AA28" s="9">
        <f t="shared" si="4"/>
        <v>-675</v>
      </c>
    </row>
    <row r="29" spans="2:27" x14ac:dyDescent="0.25">
      <c r="B29" s="8" t="s">
        <v>31</v>
      </c>
      <c r="C29" s="9"/>
      <c r="D29" s="7" t="s">
        <v>10</v>
      </c>
      <c r="E29" s="9"/>
      <c r="F29" s="9">
        <v>-3</v>
      </c>
      <c r="G29" s="7" t="s">
        <v>10</v>
      </c>
      <c r="H29" s="9">
        <v>170</v>
      </c>
      <c r="I29" s="9">
        <f t="shared" si="3"/>
        <v>-510</v>
      </c>
      <c r="K29" s="8" t="s">
        <v>31</v>
      </c>
      <c r="L29" s="9"/>
      <c r="M29" s="7" t="s">
        <v>10</v>
      </c>
      <c r="N29" s="9"/>
      <c r="O29" s="9">
        <v>-3</v>
      </c>
      <c r="P29" s="7" t="s">
        <v>10</v>
      </c>
      <c r="Q29" s="9">
        <v>170</v>
      </c>
      <c r="R29" s="9">
        <f t="shared" si="5"/>
        <v>-510</v>
      </c>
      <c r="T29" s="8" t="s">
        <v>31</v>
      </c>
      <c r="U29" s="9"/>
      <c r="V29" s="7" t="s">
        <v>10</v>
      </c>
      <c r="W29" s="9"/>
      <c r="X29" s="9">
        <v>-3</v>
      </c>
      <c r="Y29" s="7" t="s">
        <v>10</v>
      </c>
      <c r="Z29" s="9">
        <v>170</v>
      </c>
      <c r="AA29" s="9">
        <f t="shared" si="4"/>
        <v>-510</v>
      </c>
    </row>
    <row r="30" spans="2:27" x14ac:dyDescent="0.25">
      <c r="B30" s="8" t="s">
        <v>32</v>
      </c>
      <c r="C30" s="9"/>
      <c r="D30" s="7" t="s">
        <v>10</v>
      </c>
      <c r="E30" s="9"/>
      <c r="F30" s="9">
        <v>-3</v>
      </c>
      <c r="G30" s="7" t="s">
        <v>10</v>
      </c>
      <c r="H30" s="9">
        <v>678.81</v>
      </c>
      <c r="I30" s="9">
        <f t="shared" si="3"/>
        <v>-2036.4299999999998</v>
      </c>
      <c r="K30" s="8" t="s">
        <v>32</v>
      </c>
      <c r="L30" s="9"/>
      <c r="M30" s="7" t="s">
        <v>10</v>
      </c>
      <c r="N30" s="9"/>
      <c r="O30" s="9">
        <v>-3</v>
      </c>
      <c r="P30" s="7" t="s">
        <v>10</v>
      </c>
      <c r="Q30" s="9">
        <v>702.99</v>
      </c>
      <c r="R30" s="9">
        <f t="shared" si="5"/>
        <v>-2108.9700000000003</v>
      </c>
      <c r="T30" s="8" t="s">
        <v>32</v>
      </c>
      <c r="U30" s="9"/>
      <c r="V30" s="7" t="s">
        <v>10</v>
      </c>
      <c r="W30" s="9"/>
      <c r="X30" s="9">
        <v>-3</v>
      </c>
      <c r="Y30" s="7" t="s">
        <v>10</v>
      </c>
      <c r="Z30" s="9">
        <v>702.99</v>
      </c>
      <c r="AA30" s="9">
        <f t="shared" si="4"/>
        <v>-2108.9700000000003</v>
      </c>
    </row>
    <row r="31" spans="2:27" x14ac:dyDescent="0.25">
      <c r="B31" s="30" t="s">
        <v>52</v>
      </c>
      <c r="C31" s="30"/>
      <c r="D31" s="30"/>
      <c r="E31" s="30"/>
      <c r="F31" s="32">
        <f>F11*-1</f>
        <v>-27.2</v>
      </c>
      <c r="G31" s="33" t="s">
        <v>22</v>
      </c>
      <c r="H31" s="32"/>
      <c r="I31" s="32">
        <f>((0.8*F31)*20)-250</f>
        <v>-685.2</v>
      </c>
      <c r="J31" s="40"/>
      <c r="K31" s="30" t="s">
        <v>52</v>
      </c>
      <c r="L31" s="30"/>
      <c r="M31" s="30"/>
      <c r="N31" s="30"/>
      <c r="O31" s="32">
        <f>O11*-1</f>
        <v>-29.2</v>
      </c>
      <c r="P31" s="33" t="s">
        <v>22</v>
      </c>
      <c r="Q31" s="32"/>
      <c r="R31" s="32">
        <f>((O31*0.8)*20)-350</f>
        <v>-817.2</v>
      </c>
      <c r="S31" s="40"/>
      <c r="T31" s="30" t="s">
        <v>52</v>
      </c>
      <c r="U31" s="14"/>
      <c r="V31" s="14"/>
      <c r="W31" s="14"/>
      <c r="X31" s="32">
        <f>X11*-1</f>
        <v>-29.2</v>
      </c>
      <c r="Y31" s="33" t="s">
        <v>22</v>
      </c>
      <c r="Z31" s="32"/>
      <c r="AA31" s="32">
        <f>((0.8*X31)*20)-350</f>
        <v>-817.2</v>
      </c>
    </row>
    <row r="32" spans="2:27" x14ac:dyDescent="0.25">
      <c r="B32" s="8" t="s">
        <v>33</v>
      </c>
      <c r="C32" s="9"/>
      <c r="D32" s="7" t="s">
        <v>10</v>
      </c>
      <c r="E32" s="9"/>
      <c r="F32" s="9"/>
      <c r="G32" s="7" t="s">
        <v>10</v>
      </c>
      <c r="H32" s="9"/>
      <c r="I32" s="9">
        <v>-500</v>
      </c>
      <c r="K32" s="8" t="s">
        <v>56</v>
      </c>
      <c r="L32" s="9"/>
      <c r="M32" s="7" t="s">
        <v>10</v>
      </c>
      <c r="N32" s="9"/>
      <c r="O32" s="9">
        <v>-1</v>
      </c>
      <c r="P32" s="7" t="s">
        <v>10</v>
      </c>
      <c r="Q32" s="9">
        <v>1225</v>
      </c>
      <c r="R32" s="9">
        <f>O32*Q32</f>
        <v>-1225</v>
      </c>
      <c r="T32" s="8" t="s">
        <v>33</v>
      </c>
      <c r="U32" s="9"/>
      <c r="V32" s="7" t="s">
        <v>10</v>
      </c>
      <c r="W32" s="9"/>
      <c r="X32" s="9"/>
      <c r="Y32" s="7" t="s">
        <v>10</v>
      </c>
      <c r="Z32" s="9"/>
      <c r="AA32" s="9">
        <v>-500</v>
      </c>
    </row>
    <row r="33" spans="2:27" x14ac:dyDescent="0.25">
      <c r="B33" s="5" t="s">
        <v>34</v>
      </c>
      <c r="C33" s="6"/>
      <c r="D33" s="7" t="s">
        <v>10</v>
      </c>
      <c r="E33" s="6"/>
      <c r="F33" s="6"/>
      <c r="G33" s="7" t="s">
        <v>10</v>
      </c>
      <c r="H33" s="6"/>
      <c r="I33" s="6">
        <f>SUM(I25:I32)</f>
        <v>-5237.03</v>
      </c>
      <c r="K33" s="8" t="s">
        <v>57</v>
      </c>
      <c r="L33" s="9"/>
      <c r="M33" s="7" t="s">
        <v>10</v>
      </c>
      <c r="N33" s="9"/>
      <c r="O33" s="9">
        <v>-2</v>
      </c>
      <c r="P33" s="7" t="s">
        <v>10</v>
      </c>
      <c r="Q33" s="9">
        <v>125</v>
      </c>
      <c r="R33" s="9">
        <f t="shared" ref="R33:R34" si="6">O33*Q33</f>
        <v>-250</v>
      </c>
      <c r="T33" s="5" t="s">
        <v>34</v>
      </c>
      <c r="U33" s="6"/>
      <c r="V33" s="7" t="s">
        <v>10</v>
      </c>
      <c r="W33" s="6"/>
      <c r="X33" s="6"/>
      <c r="Y33" s="7" t="s">
        <v>10</v>
      </c>
      <c r="Z33" s="6"/>
      <c r="AA33" s="6">
        <f>SUM(AA25:AA32)</f>
        <v>-5406.67</v>
      </c>
    </row>
    <row r="34" spans="2:27" x14ac:dyDescent="0.25">
      <c r="B34" s="8" t="s">
        <v>35</v>
      </c>
      <c r="C34" s="9"/>
      <c r="D34" s="7" t="s">
        <v>10</v>
      </c>
      <c r="E34" s="9"/>
      <c r="F34" s="9"/>
      <c r="G34" s="7" t="s">
        <v>10</v>
      </c>
      <c r="H34" s="9"/>
      <c r="I34" s="9">
        <f>SUM(I22,I33)</f>
        <v>4336.5700000000006</v>
      </c>
      <c r="K34" s="8" t="s">
        <v>58</v>
      </c>
      <c r="L34" s="9"/>
      <c r="M34" s="7" t="s">
        <v>10</v>
      </c>
      <c r="N34" s="9"/>
      <c r="O34" s="9">
        <v>-150</v>
      </c>
      <c r="P34" s="7" t="s">
        <v>10</v>
      </c>
      <c r="Q34" s="9">
        <v>10</v>
      </c>
      <c r="R34" s="9">
        <f t="shared" si="6"/>
        <v>-1500</v>
      </c>
      <c r="T34" s="8" t="s">
        <v>35</v>
      </c>
      <c r="U34" s="9"/>
      <c r="V34" s="7" t="s">
        <v>10</v>
      </c>
      <c r="W34" s="9"/>
      <c r="X34" s="9"/>
      <c r="Y34" s="7" t="s">
        <v>10</v>
      </c>
      <c r="Z34" s="9"/>
      <c r="AA34" s="9">
        <f>SUM(AA22,AA33)</f>
        <v>4426.7300000000014</v>
      </c>
    </row>
    <row r="35" spans="2:27" x14ac:dyDescent="0.25">
      <c r="B35" s="1"/>
      <c r="C35" s="1"/>
      <c r="D35" s="1"/>
      <c r="E35" s="1"/>
      <c r="F35" s="1"/>
      <c r="G35" s="1"/>
      <c r="H35" s="1"/>
      <c r="I35" s="1"/>
      <c r="K35" s="8" t="s">
        <v>33</v>
      </c>
      <c r="L35" s="9"/>
      <c r="M35" s="7" t="s">
        <v>10</v>
      </c>
      <c r="N35" s="9"/>
      <c r="O35" s="9"/>
      <c r="P35" s="7" t="s">
        <v>10</v>
      </c>
      <c r="Q35" s="9"/>
      <c r="R35">
        <v>-500</v>
      </c>
      <c r="T35" s="1"/>
      <c r="U35" s="1"/>
      <c r="V35" s="1"/>
      <c r="W35" s="1"/>
      <c r="X35" s="1"/>
      <c r="Y35" s="1"/>
      <c r="Z35" s="1"/>
      <c r="AA35" s="23"/>
    </row>
    <row r="36" spans="2:27" x14ac:dyDescent="0.25">
      <c r="C36" s="1"/>
      <c r="D36" s="1"/>
      <c r="E36" s="1"/>
      <c r="F36" s="1"/>
      <c r="G36" s="1"/>
      <c r="H36" s="1"/>
      <c r="I36" s="21"/>
      <c r="K36" s="5" t="s">
        <v>34</v>
      </c>
      <c r="R36" s="6">
        <f>SUM(R24:R35)</f>
        <v>-8326.0600000000013</v>
      </c>
      <c r="U36" s="1"/>
      <c r="V36" s="1"/>
      <c r="W36" s="1"/>
      <c r="X36" s="1"/>
      <c r="Y36" s="1"/>
      <c r="Z36" s="1"/>
    </row>
    <row r="37" spans="2:27" x14ac:dyDescent="0.25">
      <c r="C37" s="1"/>
      <c r="D37" s="1"/>
      <c r="E37" s="1"/>
      <c r="F37" s="1"/>
      <c r="G37" s="1"/>
      <c r="H37" s="1"/>
      <c r="I37" s="1"/>
      <c r="K37" s="8" t="s">
        <v>35</v>
      </c>
      <c r="L37" s="6"/>
      <c r="M37" s="7" t="s">
        <v>10</v>
      </c>
      <c r="N37" s="6"/>
      <c r="O37" s="6"/>
      <c r="P37" s="7" t="s">
        <v>10</v>
      </c>
      <c r="Q37" s="6"/>
      <c r="R37" s="9">
        <f>SUM(R21,R36)</f>
        <v>2120.5399999999991</v>
      </c>
      <c r="U37" s="1"/>
      <c r="V37" s="1"/>
      <c r="W37" s="1"/>
      <c r="X37" s="1"/>
      <c r="Y37" s="1"/>
      <c r="Z37" s="1"/>
      <c r="AA37" s="1"/>
    </row>
    <row r="38" spans="2:27" x14ac:dyDescent="0.25">
      <c r="C38" s="1"/>
      <c r="D38" s="1"/>
      <c r="E38" s="1"/>
      <c r="F38" s="1"/>
      <c r="G38" s="1"/>
      <c r="H38" s="1"/>
      <c r="I38" s="1"/>
      <c r="L38" s="9"/>
      <c r="M38" s="7" t="s">
        <v>10</v>
      </c>
      <c r="N38" s="9"/>
      <c r="O38" s="9"/>
      <c r="P38" s="7" t="s">
        <v>10</v>
      </c>
      <c r="Q38" s="9"/>
      <c r="R38" s="22"/>
      <c r="U38" s="1"/>
      <c r="V38" s="1"/>
      <c r="W38" s="1"/>
      <c r="X38" s="1"/>
      <c r="Y38" s="1"/>
      <c r="Z38" s="1"/>
      <c r="AA38" s="1"/>
    </row>
    <row r="39" spans="2:27" x14ac:dyDescent="0.25">
      <c r="B39" s="2"/>
      <c r="C39" s="1"/>
      <c r="D39" s="1"/>
      <c r="E39" s="1"/>
      <c r="F39" s="1"/>
      <c r="G39" s="1"/>
      <c r="H39" s="1"/>
      <c r="I39" s="1"/>
      <c r="K39" s="2"/>
      <c r="L39" s="16"/>
      <c r="M39" s="17"/>
      <c r="N39" s="16"/>
      <c r="O39" s="16"/>
      <c r="P39" s="17"/>
      <c r="Q39" s="16"/>
      <c r="T39" s="2"/>
      <c r="U39" s="1"/>
      <c r="V39" s="1"/>
      <c r="W39" s="1"/>
      <c r="X39" s="1"/>
      <c r="Y39" s="1"/>
      <c r="Z39" s="1"/>
      <c r="AA39" s="1"/>
    </row>
    <row r="40" spans="2:27" x14ac:dyDescent="0.25">
      <c r="B40" s="13" t="s">
        <v>66</v>
      </c>
      <c r="C40" s="1"/>
      <c r="D40" s="1"/>
      <c r="E40" s="1"/>
      <c r="F40" s="1"/>
      <c r="G40" s="1"/>
      <c r="H40" s="1"/>
      <c r="I40" s="1"/>
      <c r="K40" s="13" t="s">
        <v>66</v>
      </c>
      <c r="L40" s="16"/>
      <c r="M40" s="17"/>
      <c r="N40" s="16"/>
      <c r="O40" s="16"/>
      <c r="P40" s="17"/>
      <c r="Q40" s="16"/>
      <c r="R40" s="16"/>
      <c r="T40" s="13" t="s">
        <v>66</v>
      </c>
      <c r="U40" s="1"/>
      <c r="V40" s="1"/>
      <c r="W40" s="1"/>
      <c r="X40" s="1"/>
      <c r="Y40" s="1"/>
      <c r="Z40" s="1"/>
      <c r="AA40" s="1"/>
    </row>
    <row r="41" spans="2:27" x14ac:dyDescent="0.25">
      <c r="B41" s="13" t="s">
        <v>104</v>
      </c>
      <c r="C41" s="1"/>
      <c r="D41" s="1"/>
      <c r="E41" s="1"/>
      <c r="F41" s="1"/>
      <c r="G41" s="1"/>
      <c r="H41" s="1"/>
      <c r="I41" s="1"/>
      <c r="K41" s="13" t="s">
        <v>104</v>
      </c>
      <c r="L41" s="16"/>
      <c r="M41" s="17"/>
      <c r="N41" s="16"/>
      <c r="O41" s="16"/>
      <c r="P41" s="17"/>
      <c r="Q41" s="16"/>
      <c r="R41" s="16"/>
      <c r="T41" s="2" t="s">
        <v>104</v>
      </c>
      <c r="U41" s="1"/>
      <c r="V41" s="1"/>
      <c r="W41" s="1"/>
      <c r="X41" s="1"/>
      <c r="Y41" s="1"/>
      <c r="Z41" s="1"/>
      <c r="AA41" s="1"/>
    </row>
    <row r="42" spans="2:27" x14ac:dyDescent="0.25">
      <c r="B42" s="2" t="s">
        <v>105</v>
      </c>
      <c r="C42" s="1"/>
      <c r="D42" s="1"/>
      <c r="E42" s="1"/>
      <c r="F42" s="1"/>
      <c r="G42" s="1"/>
      <c r="H42" s="1"/>
      <c r="I42" s="1"/>
      <c r="K42" s="2" t="s">
        <v>105</v>
      </c>
      <c r="L42" s="16"/>
      <c r="M42" s="17"/>
      <c r="N42" s="16"/>
      <c r="O42" s="16"/>
      <c r="P42" s="17"/>
      <c r="Q42" s="16"/>
      <c r="R42" s="16"/>
      <c r="T42" s="2" t="s">
        <v>105</v>
      </c>
      <c r="U42" s="1"/>
      <c r="V42" s="1"/>
      <c r="W42" s="1"/>
      <c r="X42" s="1"/>
      <c r="Y42" s="1"/>
      <c r="Z42" s="1"/>
      <c r="AA42" s="1"/>
    </row>
    <row r="43" spans="2:27" x14ac:dyDescent="0.25">
      <c r="B43" s="2" t="s">
        <v>45</v>
      </c>
      <c r="C43" s="1"/>
      <c r="D43" s="1"/>
      <c r="E43" s="1"/>
      <c r="F43" s="1"/>
      <c r="G43" s="1"/>
      <c r="H43" s="1"/>
      <c r="I43" s="1"/>
      <c r="K43" s="2" t="s">
        <v>45</v>
      </c>
      <c r="L43" s="16"/>
      <c r="M43" s="17"/>
      <c r="N43" s="16"/>
      <c r="O43" s="16"/>
      <c r="P43" s="17"/>
      <c r="Q43" s="16"/>
      <c r="R43" s="1"/>
      <c r="T43" s="2" t="s">
        <v>45</v>
      </c>
      <c r="U43" s="1"/>
      <c r="V43" s="1"/>
      <c r="W43" s="1"/>
      <c r="X43" s="1"/>
      <c r="Y43" s="1"/>
      <c r="Z43" s="1"/>
      <c r="AA43" s="1"/>
    </row>
    <row r="44" spans="2:27" x14ac:dyDescent="0.25">
      <c r="B44" s="2" t="s">
        <v>36</v>
      </c>
      <c r="C44" s="1"/>
      <c r="D44" s="1"/>
      <c r="E44" s="1"/>
      <c r="F44" s="1"/>
      <c r="G44" s="1"/>
      <c r="H44" s="1"/>
      <c r="I44" s="1"/>
      <c r="K44" s="2" t="s">
        <v>36</v>
      </c>
      <c r="L44" s="1"/>
      <c r="M44" s="1"/>
      <c r="N44" s="1"/>
      <c r="O44" s="1"/>
      <c r="P44" s="1"/>
      <c r="Q44" s="1"/>
      <c r="R44" s="1"/>
      <c r="T44" s="2" t="s">
        <v>36</v>
      </c>
      <c r="U44" s="1"/>
      <c r="V44" s="1"/>
      <c r="W44" s="1"/>
      <c r="X44" s="1"/>
      <c r="Y44" s="1"/>
      <c r="Z44" s="1"/>
      <c r="AA44" s="1"/>
    </row>
    <row r="45" spans="2:27" x14ac:dyDescent="0.25">
      <c r="B45" s="2" t="s">
        <v>46</v>
      </c>
      <c r="C45" s="1"/>
      <c r="D45" s="1"/>
      <c r="E45" s="1"/>
      <c r="F45" s="1"/>
      <c r="G45" s="1"/>
      <c r="H45" s="1"/>
      <c r="I45" s="1"/>
      <c r="K45" s="2" t="s">
        <v>46</v>
      </c>
      <c r="L45" s="1"/>
      <c r="M45" s="1"/>
      <c r="N45" s="1"/>
      <c r="O45" s="1"/>
      <c r="P45" s="1"/>
      <c r="Q45" s="1"/>
      <c r="R45" s="1"/>
      <c r="T45" s="2" t="s">
        <v>46</v>
      </c>
      <c r="U45" s="1"/>
      <c r="V45" s="1"/>
      <c r="W45" s="1"/>
      <c r="X45" s="1"/>
      <c r="Y45" s="1"/>
      <c r="Z45" s="1"/>
      <c r="AA45" s="1"/>
    </row>
    <row r="46" spans="2:27" x14ac:dyDescent="0.25">
      <c r="B46" s="2" t="s">
        <v>49</v>
      </c>
      <c r="C46" s="1"/>
      <c r="D46" s="1"/>
      <c r="E46" s="1"/>
      <c r="F46" s="1"/>
      <c r="G46" s="1"/>
      <c r="H46" s="1"/>
      <c r="I46" s="1"/>
      <c r="K46" s="2" t="s">
        <v>49</v>
      </c>
      <c r="L46" s="1"/>
      <c r="M46" s="1"/>
      <c r="N46" s="1"/>
      <c r="O46" s="1"/>
      <c r="P46" s="1"/>
      <c r="Q46" s="1"/>
      <c r="R46" s="1"/>
      <c r="T46" s="2" t="s">
        <v>49</v>
      </c>
      <c r="U46" s="1"/>
      <c r="V46" s="1"/>
      <c r="W46" s="1"/>
      <c r="X46" s="1"/>
      <c r="Y46" s="1"/>
      <c r="Z46" s="1"/>
      <c r="AA46" s="1"/>
    </row>
    <row r="47" spans="2:27" x14ac:dyDescent="0.25">
      <c r="B47" s="2" t="s">
        <v>53</v>
      </c>
      <c r="C47" s="1"/>
      <c r="D47" s="1"/>
      <c r="E47" s="1"/>
      <c r="F47" s="1"/>
      <c r="G47" s="1"/>
      <c r="H47" s="1"/>
      <c r="I47" s="1"/>
      <c r="K47" s="2" t="s">
        <v>53</v>
      </c>
      <c r="T47" s="2" t="s">
        <v>53</v>
      </c>
      <c r="U47" s="1"/>
      <c r="V47" s="1"/>
      <c r="W47" s="1"/>
      <c r="X47" s="1"/>
      <c r="Y47" s="1"/>
      <c r="Z47" s="1"/>
      <c r="AA47" s="1"/>
    </row>
    <row r="48" spans="2:27" x14ac:dyDescent="0.25">
      <c r="B48" s="13" t="s">
        <v>60</v>
      </c>
      <c r="K48" s="13" t="s">
        <v>60</v>
      </c>
      <c r="L48" s="1"/>
      <c r="M48" s="1"/>
      <c r="N48" s="1"/>
      <c r="O48" s="1"/>
      <c r="P48" s="1"/>
      <c r="Q48" s="1"/>
      <c r="R48" s="1"/>
      <c r="T48" s="13" t="s">
        <v>60</v>
      </c>
      <c r="U48" s="1"/>
      <c r="V48" s="1"/>
      <c r="W48" s="1"/>
      <c r="X48" s="1"/>
      <c r="Y48" s="1"/>
      <c r="Z48" s="1"/>
      <c r="AA48" s="1"/>
    </row>
    <row r="49" spans="2:20" x14ac:dyDescent="0.25">
      <c r="B49" s="1" t="s">
        <v>71</v>
      </c>
      <c r="K49" s="1" t="s">
        <v>71</v>
      </c>
      <c r="L49" s="1"/>
      <c r="M49" s="1"/>
      <c r="N49" s="1"/>
      <c r="O49" s="1"/>
      <c r="P49" s="1"/>
      <c r="Q49" s="1"/>
      <c r="R49" s="1"/>
      <c r="T49" s="1" t="s">
        <v>71</v>
      </c>
    </row>
    <row r="50" spans="2:20" x14ac:dyDescent="0.25">
      <c r="B50" s="43" t="s">
        <v>100</v>
      </c>
      <c r="K50" s="43" t="s">
        <v>100</v>
      </c>
      <c r="L50" s="1"/>
      <c r="M50" s="1"/>
      <c r="N50" s="1"/>
      <c r="O50" s="1"/>
      <c r="P50" s="1"/>
      <c r="Q50" s="1"/>
      <c r="R50" s="1"/>
      <c r="T50" s="43" t="s">
        <v>100</v>
      </c>
    </row>
    <row r="52" spans="2:20" x14ac:dyDescent="0.25">
      <c r="B52" s="28" t="s">
        <v>106</v>
      </c>
      <c r="K52" s="28" t="s">
        <v>107</v>
      </c>
      <c r="T52" s="28" t="s">
        <v>107</v>
      </c>
    </row>
    <row r="54" spans="2:20" x14ac:dyDescent="0.25">
      <c r="B54" s="2" t="s">
        <v>37</v>
      </c>
      <c r="K54" s="2" t="s">
        <v>37</v>
      </c>
      <c r="T54" s="2" t="s">
        <v>37</v>
      </c>
    </row>
    <row r="55" spans="2:20" x14ac:dyDescent="0.25">
      <c r="B55" s="2" t="s">
        <v>38</v>
      </c>
      <c r="K55" s="2" t="s">
        <v>38</v>
      </c>
      <c r="T55" s="2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2" manualBreakCount="2">
    <brk id="9" max="1048575" man="1"/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23DB-6750-4C20-A108-64E16E255F23}">
  <dimension ref="B1:S50"/>
  <sheetViews>
    <sheetView topLeftCell="A16" zoomScaleNormal="100" workbookViewId="0">
      <selection activeCell="R34" sqref="R34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  <col min="19" max="19" width="9.28515625" customWidth="1"/>
  </cols>
  <sheetData>
    <row r="1" spans="2:19" x14ac:dyDescent="0.25">
      <c r="B1" s="1" t="s">
        <v>94</v>
      </c>
      <c r="C1" s="1"/>
      <c r="D1" s="1"/>
      <c r="E1" s="1"/>
      <c r="F1" s="1"/>
      <c r="G1" s="1"/>
      <c r="H1" s="1"/>
      <c r="I1" s="1"/>
      <c r="K1" s="1" t="s">
        <v>94</v>
      </c>
      <c r="L1" s="1"/>
      <c r="M1" s="1"/>
      <c r="N1" s="1"/>
      <c r="O1" s="1"/>
      <c r="P1" s="1"/>
      <c r="Q1" s="1"/>
      <c r="R1" s="1"/>
    </row>
    <row r="2" spans="2:19" x14ac:dyDescent="0.25">
      <c r="B2" s="2" t="s">
        <v>0</v>
      </c>
      <c r="C2" s="2" t="s">
        <v>93</v>
      </c>
      <c r="D2" s="1"/>
      <c r="E2" s="1"/>
      <c r="F2" s="1"/>
      <c r="G2" s="1"/>
      <c r="H2" s="1"/>
      <c r="I2" s="1"/>
      <c r="K2" s="2" t="s">
        <v>0</v>
      </c>
      <c r="L2" s="2" t="s">
        <v>93</v>
      </c>
      <c r="M2" s="1"/>
      <c r="N2" s="1"/>
      <c r="O2" s="49"/>
      <c r="P2" s="16"/>
      <c r="Q2" s="49"/>
      <c r="R2" s="1"/>
    </row>
    <row r="3" spans="2:19" x14ac:dyDescent="0.25">
      <c r="B3" s="2" t="s">
        <v>1</v>
      </c>
      <c r="C3" s="2">
        <v>2023</v>
      </c>
      <c r="D3" s="1"/>
      <c r="E3" s="1"/>
      <c r="F3" s="1"/>
      <c r="G3" s="1"/>
      <c r="H3" s="1"/>
      <c r="I3" s="1"/>
      <c r="K3" s="2" t="s">
        <v>1</v>
      </c>
      <c r="L3" s="2">
        <v>2023</v>
      </c>
      <c r="M3" s="1"/>
      <c r="N3" s="1"/>
      <c r="O3" s="49"/>
      <c r="P3" s="16"/>
      <c r="Q3" s="49"/>
      <c r="R3" s="1"/>
    </row>
    <row r="4" spans="2:19" x14ac:dyDescent="0.25">
      <c r="B4" s="2" t="s">
        <v>2</v>
      </c>
      <c r="C4" s="2" t="s">
        <v>3</v>
      </c>
      <c r="D4" s="1"/>
      <c r="E4" s="1"/>
      <c r="F4" s="1"/>
      <c r="G4" s="1"/>
      <c r="H4" s="1"/>
      <c r="I4" s="1"/>
      <c r="K4" s="2" t="s">
        <v>2</v>
      </c>
      <c r="L4" s="2" t="s">
        <v>3</v>
      </c>
      <c r="M4" s="1"/>
      <c r="N4" s="1"/>
      <c r="O4" s="1"/>
      <c r="R4" s="1"/>
      <c r="S4" s="1"/>
    </row>
    <row r="5" spans="2:19" x14ac:dyDescent="0.25">
      <c r="B5" s="2" t="s">
        <v>4</v>
      </c>
      <c r="C5" s="2" t="s">
        <v>39</v>
      </c>
      <c r="D5" s="1"/>
      <c r="E5" s="1"/>
      <c r="F5" s="1"/>
      <c r="G5" s="1"/>
      <c r="H5" s="1"/>
      <c r="I5" s="1"/>
      <c r="K5" s="2" t="s">
        <v>4</v>
      </c>
      <c r="L5" s="2" t="s">
        <v>39</v>
      </c>
      <c r="M5" s="1"/>
      <c r="N5" s="1"/>
      <c r="O5" s="1"/>
      <c r="Q5" s="1"/>
      <c r="R5" s="1"/>
    </row>
    <row r="6" spans="2:19" x14ac:dyDescent="0.25">
      <c r="B6" s="2" t="s">
        <v>6</v>
      </c>
      <c r="C6" s="51" t="s">
        <v>7</v>
      </c>
      <c r="D6" s="1"/>
      <c r="E6" s="1"/>
      <c r="F6" s="1"/>
      <c r="G6" s="1"/>
      <c r="H6" s="1"/>
      <c r="I6" s="1"/>
      <c r="K6" s="2" t="s">
        <v>6</v>
      </c>
      <c r="L6" s="51" t="s">
        <v>40</v>
      </c>
      <c r="M6" s="1"/>
      <c r="N6" s="1"/>
      <c r="O6" s="1"/>
      <c r="P6" s="1"/>
      <c r="Q6" s="1"/>
      <c r="R6" s="1"/>
    </row>
    <row r="7" spans="2:19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9" x14ac:dyDescent="0.25">
      <c r="B8" s="3" t="s">
        <v>8</v>
      </c>
      <c r="C8" s="4" t="s">
        <v>47</v>
      </c>
      <c r="D8" s="4" t="s">
        <v>10</v>
      </c>
      <c r="E8" s="4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4" t="s">
        <v>47</v>
      </c>
      <c r="M8" s="4" t="s">
        <v>10</v>
      </c>
      <c r="N8" s="4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9" x14ac:dyDescent="0.25">
      <c r="B9" s="5" t="s">
        <v>13</v>
      </c>
      <c r="C9" s="6"/>
      <c r="D9" s="7" t="s">
        <v>10</v>
      </c>
      <c r="E9" s="6"/>
      <c r="F9" s="6"/>
      <c r="G9" s="7" t="s">
        <v>10</v>
      </c>
      <c r="H9" s="6"/>
      <c r="I9" s="6"/>
      <c r="K9" s="5" t="s">
        <v>13</v>
      </c>
      <c r="L9" s="6"/>
      <c r="M9" s="7" t="s">
        <v>10</v>
      </c>
      <c r="N9" s="6"/>
      <c r="O9" s="6"/>
      <c r="P9" s="7" t="s">
        <v>10</v>
      </c>
      <c r="Q9" s="6"/>
      <c r="R9" s="6"/>
    </row>
    <row r="10" spans="2:19" x14ac:dyDescent="0.25">
      <c r="B10" s="8" t="s">
        <v>14</v>
      </c>
      <c r="C10" s="9">
        <f>F11*1.05</f>
        <v>40.000000000000007</v>
      </c>
      <c r="D10" s="18" t="s">
        <v>22</v>
      </c>
      <c r="E10" s="10">
        <v>0.3</v>
      </c>
      <c r="F10" s="11">
        <f>C10*E10</f>
        <v>12.000000000000002</v>
      </c>
      <c r="G10" s="18" t="s">
        <v>69</v>
      </c>
      <c r="H10" s="10">
        <f>I12/F10/1000</f>
        <v>0.95873015873015865</v>
      </c>
      <c r="I10" s="9"/>
      <c r="K10" s="12" t="s">
        <v>85</v>
      </c>
      <c r="L10" s="9">
        <f>O11*1.05</f>
        <v>40.000000000000007</v>
      </c>
      <c r="M10" s="18" t="s">
        <v>22</v>
      </c>
      <c r="N10" s="10">
        <v>0.3</v>
      </c>
      <c r="O10" s="11">
        <f>L10*N10</f>
        <v>12.000000000000002</v>
      </c>
      <c r="P10" s="18" t="s">
        <v>69</v>
      </c>
      <c r="Q10" s="10">
        <f>R12/O10/1000</f>
        <v>0.95873015873015865</v>
      </c>
      <c r="R10" s="9"/>
    </row>
    <row r="11" spans="2:19" x14ac:dyDescent="0.25">
      <c r="B11" s="8" t="s">
        <v>16</v>
      </c>
      <c r="C11" s="9">
        <f>F10*0.85*1000</f>
        <v>10200.000000000002</v>
      </c>
      <c r="D11" s="18" t="s">
        <v>15</v>
      </c>
      <c r="E11" s="10">
        <f>I11/C11</f>
        <v>1.1279178338001867</v>
      </c>
      <c r="F11" s="53">
        <v>38.095238095238102</v>
      </c>
      <c r="G11" s="18" t="s">
        <v>22</v>
      </c>
      <c r="H11" s="53">
        <v>302</v>
      </c>
      <c r="I11" s="9">
        <f>F11*H11</f>
        <v>11504.761904761906</v>
      </c>
      <c r="K11" s="8" t="s">
        <v>16</v>
      </c>
      <c r="L11" s="9">
        <f>O10*0.85*1000</f>
        <v>10200.000000000002</v>
      </c>
      <c r="M11" s="18" t="s">
        <v>15</v>
      </c>
      <c r="N11" s="10">
        <f>R11/L11</f>
        <v>1.1279178338001867</v>
      </c>
      <c r="O11" s="53">
        <v>38.095238095238102</v>
      </c>
      <c r="P11" s="18" t="s">
        <v>22</v>
      </c>
      <c r="Q11" s="53">
        <v>302</v>
      </c>
      <c r="R11" s="9">
        <f>O11*Q11</f>
        <v>11504.761904761906</v>
      </c>
    </row>
    <row r="12" spans="2:19" x14ac:dyDescent="0.25">
      <c r="B12" s="5" t="s">
        <v>17</v>
      </c>
      <c r="C12" s="6"/>
      <c r="D12" s="7" t="s">
        <v>10</v>
      </c>
      <c r="E12" s="6"/>
      <c r="F12" s="6"/>
      <c r="G12" s="7" t="s">
        <v>10</v>
      </c>
      <c r="H12" s="6"/>
      <c r="I12" s="6">
        <f>SUM(I10:I11)</f>
        <v>11504.761904761906</v>
      </c>
      <c r="K12" s="5" t="s">
        <v>17</v>
      </c>
      <c r="L12" s="6"/>
      <c r="M12" s="7" t="s">
        <v>10</v>
      </c>
      <c r="N12" s="6"/>
      <c r="O12" s="6"/>
      <c r="P12" s="7" t="s">
        <v>10</v>
      </c>
      <c r="Q12" s="6"/>
      <c r="R12" s="6">
        <f>SUM(R10:R11)</f>
        <v>11504.761904761906</v>
      </c>
    </row>
    <row r="13" spans="2:19" x14ac:dyDescent="0.25">
      <c r="B13" s="8" t="s">
        <v>10</v>
      </c>
      <c r="C13" s="9"/>
      <c r="D13" s="7" t="s">
        <v>10</v>
      </c>
      <c r="E13" s="9"/>
      <c r="F13" s="9"/>
      <c r="G13" s="7" t="s">
        <v>10</v>
      </c>
      <c r="H13" s="9"/>
      <c r="I13" s="9"/>
      <c r="K13" s="8" t="s">
        <v>10</v>
      </c>
      <c r="L13" s="9"/>
      <c r="M13" s="7" t="s">
        <v>10</v>
      </c>
      <c r="N13" s="9"/>
      <c r="O13" s="9"/>
      <c r="P13" s="7" t="s">
        <v>10</v>
      </c>
      <c r="Q13" s="9"/>
      <c r="R13" s="9"/>
    </row>
    <row r="14" spans="2:19" x14ac:dyDescent="0.25">
      <c r="B14" s="5" t="s">
        <v>18</v>
      </c>
      <c r="C14" s="6"/>
      <c r="D14" s="7" t="s">
        <v>10</v>
      </c>
      <c r="E14" s="6"/>
      <c r="F14" s="6"/>
      <c r="G14" s="7" t="s">
        <v>10</v>
      </c>
      <c r="H14" s="6"/>
      <c r="I14" s="6"/>
      <c r="K14" s="5" t="s">
        <v>18</v>
      </c>
      <c r="L14" s="6"/>
      <c r="M14" s="7" t="s">
        <v>10</v>
      </c>
      <c r="N14" s="6"/>
      <c r="O14" s="6"/>
      <c r="P14" s="7" t="s">
        <v>10</v>
      </c>
      <c r="Q14" s="6"/>
      <c r="R14" s="6"/>
    </row>
    <row r="15" spans="2:19" x14ac:dyDescent="0.25">
      <c r="B15" s="8" t="s">
        <v>72</v>
      </c>
      <c r="C15" s="9"/>
      <c r="D15" s="7" t="s">
        <v>10</v>
      </c>
      <c r="E15" s="9"/>
      <c r="F15" s="9">
        <v>-2</v>
      </c>
      <c r="G15" s="7" t="s">
        <v>24</v>
      </c>
      <c r="H15" s="9">
        <v>950</v>
      </c>
      <c r="I15" s="9">
        <f>F15*H15</f>
        <v>-1900</v>
      </c>
      <c r="K15" s="8" t="s">
        <v>72</v>
      </c>
      <c r="L15" s="9"/>
      <c r="M15" s="7" t="s">
        <v>10</v>
      </c>
      <c r="N15" s="9"/>
      <c r="O15" s="9">
        <v>-2</v>
      </c>
      <c r="P15" s="7" t="s">
        <v>24</v>
      </c>
      <c r="Q15" s="9">
        <v>950</v>
      </c>
      <c r="R15" s="9">
        <f>O15*Q15</f>
        <v>-1900</v>
      </c>
    </row>
    <row r="16" spans="2:19" x14ac:dyDescent="0.25">
      <c r="B16" s="8" t="s">
        <v>21</v>
      </c>
      <c r="C16" s="9"/>
      <c r="D16" s="7" t="s">
        <v>10</v>
      </c>
      <c r="E16" s="10"/>
      <c r="F16" s="9">
        <v>-30</v>
      </c>
      <c r="G16" s="7" t="s">
        <v>20</v>
      </c>
      <c r="H16" s="10">
        <v>23</v>
      </c>
      <c r="I16" s="9">
        <f>F16*H16</f>
        <v>-690</v>
      </c>
      <c r="K16" s="8" t="s">
        <v>21</v>
      </c>
      <c r="L16" s="9"/>
      <c r="M16" s="7"/>
      <c r="N16" s="10"/>
      <c r="O16" s="9">
        <v>-168</v>
      </c>
      <c r="P16" s="7" t="s">
        <v>20</v>
      </c>
      <c r="Q16" s="10">
        <v>23</v>
      </c>
      <c r="R16" s="9">
        <f>O16*Q16</f>
        <v>-3864</v>
      </c>
    </row>
    <row r="17" spans="2:18" x14ac:dyDescent="0.25">
      <c r="B17" s="8" t="s">
        <v>41</v>
      </c>
      <c r="C17" s="9"/>
      <c r="D17" s="7" t="s">
        <v>10</v>
      </c>
      <c r="E17" s="10"/>
      <c r="F17" s="9">
        <v>-15</v>
      </c>
      <c r="G17" s="7" t="s">
        <v>20</v>
      </c>
      <c r="H17" s="10">
        <v>23</v>
      </c>
      <c r="I17" s="9">
        <f>F17*H17</f>
        <v>-345</v>
      </c>
      <c r="K17" s="8" t="s">
        <v>41</v>
      </c>
      <c r="L17" s="9"/>
      <c r="M17" s="7"/>
      <c r="N17" s="10"/>
      <c r="O17" s="9">
        <v>-36</v>
      </c>
      <c r="P17" s="7" t="s">
        <v>20</v>
      </c>
      <c r="Q17" s="10">
        <v>23</v>
      </c>
      <c r="R17" s="9">
        <f>O17*Q17</f>
        <v>-828</v>
      </c>
    </row>
    <row r="18" spans="2:18" x14ac:dyDescent="0.25">
      <c r="B18" s="8" t="s">
        <v>64</v>
      </c>
      <c r="C18" s="9"/>
      <c r="D18" s="7" t="s">
        <v>10</v>
      </c>
      <c r="E18" s="9"/>
      <c r="F18" s="9">
        <v>-38</v>
      </c>
      <c r="G18" s="7" t="s">
        <v>22</v>
      </c>
      <c r="H18" s="10"/>
      <c r="I18" s="9"/>
      <c r="K18" s="8" t="s">
        <v>42</v>
      </c>
      <c r="L18" s="9"/>
      <c r="M18" s="7"/>
      <c r="N18" s="10"/>
      <c r="O18" s="9">
        <v>-151</v>
      </c>
      <c r="P18" s="7" t="s">
        <v>20</v>
      </c>
      <c r="Q18" s="10">
        <v>14</v>
      </c>
      <c r="R18" s="9">
        <f>O18*Q18</f>
        <v>-2114</v>
      </c>
    </row>
    <row r="19" spans="2:18" x14ac:dyDescent="0.25">
      <c r="B19" s="8" t="s">
        <v>73</v>
      </c>
      <c r="C19" s="9"/>
      <c r="D19" s="7" t="s">
        <v>10</v>
      </c>
      <c r="E19" s="9"/>
      <c r="F19" s="9"/>
      <c r="G19" s="7" t="s">
        <v>24</v>
      </c>
      <c r="H19" s="9"/>
      <c r="I19" s="9">
        <v>-425</v>
      </c>
      <c r="K19" s="8" t="s">
        <v>73</v>
      </c>
      <c r="L19" s="9"/>
      <c r="M19" s="7" t="s">
        <v>10</v>
      </c>
      <c r="N19" s="9"/>
      <c r="O19" s="9"/>
      <c r="P19" s="7" t="s">
        <v>24</v>
      </c>
      <c r="Q19" s="9"/>
      <c r="R19" s="9">
        <v>-425</v>
      </c>
    </row>
    <row r="20" spans="2:18" x14ac:dyDescent="0.25">
      <c r="B20" s="8" t="s">
        <v>74</v>
      </c>
      <c r="C20" s="9"/>
      <c r="D20" s="7" t="s">
        <v>10</v>
      </c>
      <c r="E20" s="9"/>
      <c r="F20" s="9"/>
      <c r="G20" s="7" t="s">
        <v>24</v>
      </c>
      <c r="H20" s="9"/>
      <c r="I20" s="9">
        <v>-75</v>
      </c>
      <c r="K20" s="8" t="s">
        <v>74</v>
      </c>
      <c r="L20" s="9"/>
      <c r="M20" s="7" t="s">
        <v>10</v>
      </c>
      <c r="N20" s="9"/>
      <c r="O20" s="9"/>
      <c r="P20" s="7" t="s">
        <v>24</v>
      </c>
      <c r="Q20" s="9"/>
      <c r="R20" s="9">
        <v>-75</v>
      </c>
    </row>
    <row r="21" spans="2:18" x14ac:dyDescent="0.25">
      <c r="B21" s="8" t="s">
        <v>23</v>
      </c>
      <c r="C21" s="9"/>
      <c r="D21" s="7" t="s">
        <v>10</v>
      </c>
      <c r="E21" s="9"/>
      <c r="F21" s="9">
        <v>-153</v>
      </c>
      <c r="G21" s="7" t="s">
        <v>24</v>
      </c>
      <c r="H21" s="10">
        <v>0</v>
      </c>
      <c r="I21" s="9">
        <f>F21*H21</f>
        <v>0</v>
      </c>
      <c r="K21" s="8" t="s">
        <v>23</v>
      </c>
      <c r="L21" s="9"/>
      <c r="M21" s="7" t="s">
        <v>10</v>
      </c>
      <c r="N21" s="9"/>
      <c r="O21" s="9">
        <v>-153</v>
      </c>
      <c r="P21" s="7" t="s">
        <v>24</v>
      </c>
      <c r="Q21" s="10">
        <v>0</v>
      </c>
      <c r="R21" s="9">
        <f>O21*Q21</f>
        <v>0</v>
      </c>
    </row>
    <row r="22" spans="2:18" x14ac:dyDescent="0.25">
      <c r="B22" s="5" t="s">
        <v>25</v>
      </c>
      <c r="C22" s="6"/>
      <c r="D22" s="7" t="s">
        <v>10</v>
      </c>
      <c r="E22" s="6"/>
      <c r="F22" s="6"/>
      <c r="G22" s="7" t="s">
        <v>10</v>
      </c>
      <c r="H22" s="6"/>
      <c r="I22" s="6">
        <f>SUM(I14:I21)</f>
        <v>-3435</v>
      </c>
      <c r="K22" s="5" t="s">
        <v>25</v>
      </c>
      <c r="L22" s="6"/>
      <c r="M22" s="7" t="s">
        <v>10</v>
      </c>
      <c r="N22" s="6"/>
      <c r="O22" s="6"/>
      <c r="P22" s="7" t="s">
        <v>10</v>
      </c>
      <c r="Q22" s="6"/>
      <c r="R22" s="6">
        <f>SUM(R14:R21)</f>
        <v>-9206</v>
      </c>
    </row>
    <row r="23" spans="2:18" x14ac:dyDescent="0.25">
      <c r="B23" s="5" t="s">
        <v>26</v>
      </c>
      <c r="C23" s="6"/>
      <c r="D23" s="7" t="s">
        <v>10</v>
      </c>
      <c r="E23" s="6"/>
      <c r="F23" s="6"/>
      <c r="G23" s="7" t="s">
        <v>10</v>
      </c>
      <c r="H23" s="6"/>
      <c r="I23" s="6">
        <f>SUM(I12,I22)</f>
        <v>8069.7619047619064</v>
      </c>
      <c r="K23" s="5" t="s">
        <v>26</v>
      </c>
      <c r="L23" s="6"/>
      <c r="M23" s="7" t="s">
        <v>10</v>
      </c>
      <c r="N23" s="6"/>
      <c r="O23" s="6"/>
      <c r="P23" s="7" t="s">
        <v>10</v>
      </c>
      <c r="Q23" s="6"/>
      <c r="R23" s="6">
        <f>SUM(R12,R22)</f>
        <v>2298.7619047619064</v>
      </c>
    </row>
    <row r="24" spans="2:18" x14ac:dyDescent="0.25">
      <c r="B24" s="8" t="s">
        <v>10</v>
      </c>
      <c r="C24" s="9"/>
      <c r="D24" s="7" t="s">
        <v>10</v>
      </c>
      <c r="E24" s="9"/>
      <c r="F24" s="9"/>
      <c r="G24" s="7" t="s">
        <v>10</v>
      </c>
      <c r="H24" s="9"/>
      <c r="I24" s="9"/>
      <c r="K24" s="8" t="s">
        <v>10</v>
      </c>
      <c r="L24" s="9"/>
      <c r="M24" s="7" t="s">
        <v>10</v>
      </c>
      <c r="N24" s="9"/>
      <c r="O24" s="9"/>
      <c r="P24" s="7" t="s">
        <v>10</v>
      </c>
      <c r="Q24" s="9"/>
      <c r="R24" s="9"/>
    </row>
    <row r="25" spans="2:18" x14ac:dyDescent="0.25">
      <c r="B25" s="5" t="s">
        <v>27</v>
      </c>
      <c r="C25" s="6"/>
      <c r="D25" s="7" t="s">
        <v>10</v>
      </c>
      <c r="E25" s="6"/>
      <c r="F25" s="6"/>
      <c r="G25" s="7" t="s">
        <v>10</v>
      </c>
      <c r="H25" s="6"/>
      <c r="I25" s="6"/>
      <c r="K25" s="5" t="s">
        <v>27</v>
      </c>
      <c r="L25" s="6"/>
      <c r="M25" s="7" t="s">
        <v>10</v>
      </c>
      <c r="N25" s="6"/>
      <c r="O25" s="6"/>
      <c r="P25" s="7" t="s">
        <v>10</v>
      </c>
      <c r="Q25" s="6"/>
      <c r="R25" s="6"/>
    </row>
    <row r="26" spans="2:18" x14ac:dyDescent="0.25">
      <c r="B26" s="8" t="s">
        <v>75</v>
      </c>
      <c r="C26" s="9"/>
      <c r="D26" s="7" t="s">
        <v>10</v>
      </c>
      <c r="E26" s="9"/>
      <c r="F26" s="9">
        <v>-1</v>
      </c>
      <c r="G26" s="7" t="s">
        <v>10</v>
      </c>
      <c r="H26" s="9">
        <v>652.5</v>
      </c>
      <c r="I26" s="9">
        <f t="shared" ref="I26:I32" si="0">F26*H26</f>
        <v>-652.5</v>
      </c>
      <c r="K26" s="8" t="s">
        <v>75</v>
      </c>
      <c r="L26" s="9"/>
      <c r="M26" s="7" t="s">
        <v>10</v>
      </c>
      <c r="N26" s="9"/>
      <c r="O26" s="9">
        <v>-1</v>
      </c>
      <c r="P26" s="7" t="s">
        <v>10</v>
      </c>
      <c r="Q26" s="9">
        <v>652.5</v>
      </c>
      <c r="R26" s="9">
        <f t="shared" ref="R26:R32" si="1">O26*Q26</f>
        <v>-652.5</v>
      </c>
    </row>
    <row r="27" spans="2:18" x14ac:dyDescent="0.25">
      <c r="B27" s="8" t="s">
        <v>59</v>
      </c>
      <c r="C27" s="9"/>
      <c r="D27" s="7" t="s">
        <v>10</v>
      </c>
      <c r="E27" s="9"/>
      <c r="F27" s="9">
        <f>F11*-1</f>
        <v>-38.095238095238102</v>
      </c>
      <c r="G27" s="7" t="s">
        <v>10</v>
      </c>
      <c r="H27" s="9">
        <v>23</v>
      </c>
      <c r="I27" s="9">
        <f t="shared" si="0"/>
        <v>-876.19047619047637</v>
      </c>
      <c r="K27" s="8" t="s">
        <v>28</v>
      </c>
      <c r="L27" s="9"/>
      <c r="M27" s="7" t="s">
        <v>10</v>
      </c>
      <c r="N27" s="9"/>
      <c r="O27" s="9">
        <v>-1</v>
      </c>
      <c r="P27" s="7" t="s">
        <v>10</v>
      </c>
      <c r="Q27" s="9">
        <v>95</v>
      </c>
      <c r="R27" s="9">
        <f t="shared" si="1"/>
        <v>-95</v>
      </c>
    </row>
    <row r="28" spans="2:18" x14ac:dyDescent="0.25">
      <c r="B28" s="8" t="s">
        <v>76</v>
      </c>
      <c r="C28" s="9"/>
      <c r="D28" s="7" t="s">
        <v>10</v>
      </c>
      <c r="E28" s="9"/>
      <c r="F28" s="9">
        <v>-1</v>
      </c>
      <c r="G28" s="7" t="s">
        <v>10</v>
      </c>
      <c r="H28" s="9">
        <v>190</v>
      </c>
      <c r="I28" s="9">
        <f t="shared" si="0"/>
        <v>-190</v>
      </c>
      <c r="K28" s="8" t="s">
        <v>76</v>
      </c>
      <c r="L28" s="9"/>
      <c r="M28" s="7" t="s">
        <v>10</v>
      </c>
      <c r="N28" s="9"/>
      <c r="O28" s="9">
        <v>-1</v>
      </c>
      <c r="P28" s="7" t="s">
        <v>10</v>
      </c>
      <c r="Q28" s="9">
        <v>190</v>
      </c>
      <c r="R28" s="9">
        <f t="shared" si="1"/>
        <v>-190</v>
      </c>
    </row>
    <row r="29" spans="2:18" x14ac:dyDescent="0.25">
      <c r="B29" s="8" t="s">
        <v>77</v>
      </c>
      <c r="C29" s="9"/>
      <c r="D29" s="7" t="s">
        <v>10</v>
      </c>
      <c r="E29" s="9"/>
      <c r="F29" s="9">
        <v>-1</v>
      </c>
      <c r="G29" s="7" t="s">
        <v>10</v>
      </c>
      <c r="H29" s="9">
        <v>475</v>
      </c>
      <c r="I29" s="9">
        <f t="shared" si="0"/>
        <v>-475</v>
      </c>
      <c r="K29" s="8" t="s">
        <v>77</v>
      </c>
      <c r="L29" s="9"/>
      <c r="M29" s="7" t="s">
        <v>10</v>
      </c>
      <c r="N29" s="9"/>
      <c r="O29" s="9">
        <v>-1</v>
      </c>
      <c r="P29" s="7" t="s">
        <v>10</v>
      </c>
      <c r="Q29" s="9">
        <v>475</v>
      </c>
      <c r="R29" s="9">
        <f t="shared" si="1"/>
        <v>-475</v>
      </c>
    </row>
    <row r="30" spans="2:18" x14ac:dyDescent="0.25">
      <c r="B30" s="8" t="s">
        <v>78</v>
      </c>
      <c r="C30" s="9"/>
      <c r="D30" s="7" t="s">
        <v>10</v>
      </c>
      <c r="E30" s="9"/>
      <c r="F30" s="9">
        <v>0</v>
      </c>
      <c r="G30" s="7" t="s">
        <v>10</v>
      </c>
      <c r="H30" s="9">
        <v>175</v>
      </c>
      <c r="I30" s="9">
        <f t="shared" si="0"/>
        <v>0</v>
      </c>
      <c r="K30" s="8" t="s">
        <v>78</v>
      </c>
      <c r="L30" s="9"/>
      <c r="M30" s="7" t="s">
        <v>10</v>
      </c>
      <c r="N30" s="9"/>
      <c r="O30" s="9">
        <v>0</v>
      </c>
      <c r="P30" s="7" t="s">
        <v>10</v>
      </c>
      <c r="Q30" s="9">
        <v>175</v>
      </c>
      <c r="R30" s="9">
        <f t="shared" si="1"/>
        <v>0</v>
      </c>
    </row>
    <row r="31" spans="2:18" x14ac:dyDescent="0.25">
      <c r="B31" s="8" t="s">
        <v>79</v>
      </c>
      <c r="C31" s="9"/>
      <c r="D31" s="7" t="s">
        <v>10</v>
      </c>
      <c r="E31" s="9"/>
      <c r="F31" s="9">
        <v>-2</v>
      </c>
      <c r="G31" s="7" t="s">
        <v>10</v>
      </c>
      <c r="H31" s="9">
        <v>140</v>
      </c>
      <c r="I31" s="9">
        <f t="shared" si="0"/>
        <v>-280</v>
      </c>
      <c r="K31" s="8" t="s">
        <v>79</v>
      </c>
      <c r="L31" s="9"/>
      <c r="M31" s="7" t="s">
        <v>10</v>
      </c>
      <c r="N31" s="9"/>
      <c r="O31" s="9">
        <v>-2</v>
      </c>
      <c r="P31" s="7" t="s">
        <v>10</v>
      </c>
      <c r="Q31" s="9">
        <v>140</v>
      </c>
      <c r="R31" s="9">
        <f t="shared" si="1"/>
        <v>-280</v>
      </c>
    </row>
    <row r="32" spans="2:18" x14ac:dyDescent="0.25">
      <c r="B32" s="12" t="s">
        <v>88</v>
      </c>
      <c r="C32" s="9"/>
      <c r="D32" s="7" t="s">
        <v>10</v>
      </c>
      <c r="E32" s="9"/>
      <c r="F32" s="9">
        <v>-1</v>
      </c>
      <c r="G32" s="7" t="s">
        <v>10</v>
      </c>
      <c r="H32" s="9">
        <v>670</v>
      </c>
      <c r="I32" s="9">
        <f t="shared" si="0"/>
        <v>-670</v>
      </c>
      <c r="K32" s="12" t="s">
        <v>88</v>
      </c>
      <c r="L32" s="9"/>
      <c r="M32" s="7" t="s">
        <v>10</v>
      </c>
      <c r="N32" s="9"/>
      <c r="O32" s="9">
        <v>-1</v>
      </c>
      <c r="P32" s="7" t="s">
        <v>10</v>
      </c>
      <c r="Q32" s="9">
        <v>670</v>
      </c>
      <c r="R32" s="9">
        <f t="shared" si="1"/>
        <v>-670</v>
      </c>
    </row>
    <row r="33" spans="2:18" x14ac:dyDescent="0.25">
      <c r="B33" s="24" t="s">
        <v>89</v>
      </c>
      <c r="F33" s="27">
        <f>F11*-1</f>
        <v>-38.095238095238102</v>
      </c>
      <c r="G33" t="s">
        <v>22</v>
      </c>
      <c r="I33" s="26">
        <f>700*F33/22</f>
        <v>-1212.1212121212122</v>
      </c>
      <c r="K33" s="24" t="s">
        <v>89</v>
      </c>
      <c r="O33" s="27">
        <f>O11*-1</f>
        <v>-38.095238095238102</v>
      </c>
      <c r="P33" t="s">
        <v>22</v>
      </c>
      <c r="R33" s="27">
        <f>700*O33/22</f>
        <v>-1212.1212121212122</v>
      </c>
    </row>
    <row r="34" spans="2:18" x14ac:dyDescent="0.25">
      <c r="B34" s="8" t="s">
        <v>33</v>
      </c>
      <c r="C34" s="9"/>
      <c r="D34" s="7" t="s">
        <v>10</v>
      </c>
      <c r="E34" s="9"/>
      <c r="F34" s="9"/>
      <c r="G34" s="7" t="s">
        <v>10</v>
      </c>
      <c r="H34" s="9"/>
      <c r="I34" s="9">
        <v>-500</v>
      </c>
      <c r="K34" s="8" t="s">
        <v>33</v>
      </c>
      <c r="L34" s="9"/>
      <c r="M34" s="7" t="s">
        <v>10</v>
      </c>
      <c r="N34" s="9"/>
      <c r="O34" s="9"/>
      <c r="P34" s="7" t="s">
        <v>10</v>
      </c>
      <c r="Q34" s="9"/>
      <c r="R34" s="9">
        <v>-500</v>
      </c>
    </row>
    <row r="35" spans="2:18" x14ac:dyDescent="0.25">
      <c r="B35" s="5" t="s">
        <v>80</v>
      </c>
      <c r="C35" s="6"/>
      <c r="D35" s="7" t="s">
        <v>10</v>
      </c>
      <c r="E35" s="6"/>
      <c r="F35" s="6"/>
      <c r="G35" s="7" t="s">
        <v>10</v>
      </c>
      <c r="H35" s="6"/>
      <c r="I35" s="6">
        <f>SUM(I26:I34)</f>
        <v>-4855.8116883116882</v>
      </c>
      <c r="K35" s="5" t="s">
        <v>80</v>
      </c>
      <c r="L35" s="6"/>
      <c r="M35" s="7" t="s">
        <v>10</v>
      </c>
      <c r="N35" s="6"/>
      <c r="O35" s="6"/>
      <c r="P35" s="7" t="s">
        <v>10</v>
      </c>
      <c r="Q35" s="6"/>
      <c r="R35" s="6">
        <f>SUM(R26:R34)</f>
        <v>-4074.621212121212</v>
      </c>
    </row>
    <row r="36" spans="2:18" x14ac:dyDescent="0.25">
      <c r="B36" s="8" t="s">
        <v>35</v>
      </c>
      <c r="C36" s="9"/>
      <c r="D36" s="7" t="s">
        <v>10</v>
      </c>
      <c r="E36" s="9"/>
      <c r="F36" s="9"/>
      <c r="G36" s="7" t="s">
        <v>10</v>
      </c>
      <c r="H36" s="9"/>
      <c r="I36" s="9">
        <f>SUM(I23,I35)</f>
        <v>3213.9502164502182</v>
      </c>
      <c r="K36" s="8" t="s">
        <v>35</v>
      </c>
      <c r="L36" s="9"/>
      <c r="M36" s="7" t="s">
        <v>10</v>
      </c>
      <c r="N36" s="9"/>
      <c r="O36" s="9"/>
      <c r="P36" s="7" t="s">
        <v>10</v>
      </c>
      <c r="Q36" s="9"/>
      <c r="R36" s="9">
        <f>SUM(R23,R35)</f>
        <v>-1775.8593073593056</v>
      </c>
    </row>
    <row r="37" spans="2:18" x14ac:dyDescent="0.25">
      <c r="B37" s="1"/>
      <c r="C37" s="1"/>
      <c r="D37" s="1"/>
      <c r="E37" s="1"/>
      <c r="F37" s="1"/>
      <c r="G37" s="1"/>
      <c r="H37" s="1"/>
      <c r="I37" s="21"/>
      <c r="K37" s="1"/>
      <c r="L37" s="1"/>
      <c r="M37" s="1"/>
      <c r="N37" s="1"/>
      <c r="O37" s="1"/>
      <c r="P37" s="1"/>
      <c r="Q37" s="1"/>
      <c r="R37" s="21"/>
    </row>
    <row r="38" spans="2:18" x14ac:dyDescent="0.25">
      <c r="C38" s="1"/>
      <c r="D38" s="1"/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2" t="s">
        <v>81</v>
      </c>
      <c r="C39" s="1"/>
      <c r="D39" s="1"/>
      <c r="E39" s="1"/>
      <c r="F39" s="1"/>
      <c r="G39" s="1"/>
      <c r="H39" s="1"/>
      <c r="K39" s="1"/>
      <c r="L39" s="1"/>
      <c r="M39" s="1"/>
      <c r="N39" s="1"/>
      <c r="O39" s="1"/>
      <c r="P39" s="1"/>
      <c r="Q39" s="1"/>
    </row>
    <row r="40" spans="2:18" x14ac:dyDescent="0.25">
      <c r="B40" s="43" t="s">
        <v>87</v>
      </c>
      <c r="C40" s="43"/>
      <c r="D40" s="43"/>
      <c r="E40" s="43"/>
      <c r="F40" s="43"/>
      <c r="G40" s="43"/>
      <c r="H40" s="43"/>
      <c r="I40" s="43"/>
      <c r="J40" s="43"/>
      <c r="K40" s="43" t="s">
        <v>87</v>
      </c>
      <c r="L40" s="43"/>
      <c r="M40" s="43"/>
      <c r="N40" s="1"/>
      <c r="O40" s="1"/>
      <c r="P40" s="1"/>
      <c r="Q40" s="1"/>
      <c r="R40" s="21"/>
    </row>
    <row r="41" spans="2:18" x14ac:dyDescent="0.25">
      <c r="B41" s="43" t="s">
        <v>98</v>
      </c>
      <c r="C41" s="43"/>
      <c r="D41" s="43"/>
      <c r="E41" s="43"/>
      <c r="F41" s="43"/>
      <c r="G41" s="43"/>
      <c r="H41" s="43"/>
      <c r="I41" s="43"/>
      <c r="J41" s="43"/>
      <c r="K41" s="43" t="s">
        <v>98</v>
      </c>
      <c r="L41" s="43"/>
      <c r="M41" s="43"/>
      <c r="N41" s="1"/>
      <c r="O41" s="1"/>
      <c r="P41" s="1"/>
      <c r="Q41" s="1"/>
      <c r="R41" s="21"/>
    </row>
    <row r="42" spans="2:18" x14ac:dyDescent="0.25">
      <c r="B42" s="43" t="s">
        <v>97</v>
      </c>
      <c r="C42" s="43"/>
      <c r="D42" s="43"/>
      <c r="E42" s="43"/>
      <c r="F42" s="43"/>
      <c r="G42" s="43"/>
      <c r="H42" s="43"/>
      <c r="I42" s="43"/>
      <c r="J42" s="43"/>
      <c r="K42" s="43" t="s">
        <v>97</v>
      </c>
      <c r="L42" s="43"/>
      <c r="M42" s="43"/>
      <c r="Q42" s="1"/>
      <c r="R42" s="21"/>
    </row>
    <row r="43" spans="2:18" x14ac:dyDescent="0.25">
      <c r="B43" s="43" t="s">
        <v>90</v>
      </c>
      <c r="C43" s="43"/>
      <c r="D43" s="43"/>
      <c r="E43" s="43"/>
      <c r="F43" s="43"/>
      <c r="G43" s="43"/>
      <c r="H43" s="43"/>
      <c r="I43" s="43"/>
      <c r="J43" s="43"/>
      <c r="K43" s="43" t="s">
        <v>90</v>
      </c>
      <c r="L43" s="43"/>
      <c r="M43" s="43"/>
      <c r="N43" s="1"/>
      <c r="O43" s="1"/>
      <c r="P43" s="1"/>
      <c r="Q43" s="1"/>
      <c r="R43" s="21"/>
    </row>
    <row r="44" spans="2:18" x14ac:dyDescent="0.25">
      <c r="B44" s="43" t="s">
        <v>91</v>
      </c>
      <c r="C44" s="43"/>
      <c r="D44" s="43"/>
      <c r="E44" s="43"/>
      <c r="F44" s="43"/>
      <c r="G44" s="43"/>
      <c r="H44" s="43"/>
      <c r="I44" s="43"/>
      <c r="J44" s="43"/>
      <c r="K44" s="43" t="s">
        <v>91</v>
      </c>
      <c r="L44" s="43"/>
      <c r="M44" s="43"/>
      <c r="N44" s="1"/>
      <c r="O44" s="1"/>
      <c r="P44" s="1"/>
      <c r="Q44" s="1"/>
      <c r="R44" s="1"/>
    </row>
    <row r="45" spans="2:18" x14ac:dyDescent="0.25">
      <c r="B45" s="2"/>
      <c r="C45" s="1"/>
      <c r="D45" s="1"/>
      <c r="E45" s="1"/>
      <c r="F45" s="1"/>
      <c r="G45" s="1"/>
      <c r="H45" s="1"/>
      <c r="I45" s="1"/>
      <c r="K45" s="2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28" t="s">
        <v>107</v>
      </c>
      <c r="C47" s="1"/>
      <c r="D47" s="1"/>
      <c r="E47" s="1"/>
      <c r="F47" s="1"/>
      <c r="G47" s="1"/>
      <c r="H47" s="1"/>
      <c r="I47" s="1"/>
      <c r="K47" s="28" t="s">
        <v>107</v>
      </c>
      <c r="L47" s="1"/>
      <c r="M47" s="1"/>
      <c r="N47" s="1"/>
      <c r="O47" s="1"/>
      <c r="P47" s="1"/>
      <c r="Q47" s="1"/>
      <c r="R47" s="1"/>
    </row>
    <row r="48" spans="2:18" x14ac:dyDescent="0.25">
      <c r="L48" s="1"/>
      <c r="M48" s="1"/>
      <c r="N48" s="1"/>
      <c r="O48" s="1"/>
      <c r="P48" s="1"/>
      <c r="Q48" s="1"/>
      <c r="R48" s="1"/>
    </row>
    <row r="49" spans="2:18" x14ac:dyDescent="0.25">
      <c r="B49" s="2" t="s">
        <v>37</v>
      </c>
      <c r="K49" s="2" t="s">
        <v>37</v>
      </c>
      <c r="L49" s="1"/>
      <c r="M49" s="1"/>
      <c r="N49" s="1"/>
      <c r="O49" s="1"/>
      <c r="P49" s="1"/>
      <c r="Q49" s="1"/>
      <c r="R49" s="1"/>
    </row>
    <row r="50" spans="2:18" x14ac:dyDescent="0.25">
      <c r="B50" s="2" t="s">
        <v>38</v>
      </c>
      <c r="K50" s="2" t="s">
        <v>38</v>
      </c>
      <c r="L50" s="1"/>
      <c r="M50" s="1"/>
      <c r="N50" s="1"/>
      <c r="O50" s="1"/>
      <c r="P50" s="1"/>
      <c r="Q50" s="1"/>
      <c r="R50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2" manualBreakCount="2">
    <brk id="10" max="49" man="1"/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2B74-75C4-46E4-8F78-8DC7D1D9F5A2}">
  <dimension ref="B1:R55"/>
  <sheetViews>
    <sheetView topLeftCell="A16" zoomScaleNormal="100" workbookViewId="0">
      <selection activeCell="R37" sqref="R37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</cols>
  <sheetData>
    <row r="1" spans="2:18" x14ac:dyDescent="0.25">
      <c r="B1" s="1" t="s">
        <v>94</v>
      </c>
      <c r="C1" s="1"/>
      <c r="D1" s="1"/>
      <c r="E1" s="1"/>
      <c r="F1" s="1"/>
      <c r="G1" s="1"/>
      <c r="H1" s="1"/>
      <c r="I1" s="1"/>
      <c r="K1" s="1" t="s">
        <v>94</v>
      </c>
      <c r="L1" s="1"/>
      <c r="M1" s="1"/>
      <c r="N1" s="1"/>
      <c r="O1" s="1"/>
      <c r="P1" s="1"/>
      <c r="Q1" s="1"/>
      <c r="R1" s="1"/>
    </row>
    <row r="2" spans="2:18" x14ac:dyDescent="0.25">
      <c r="B2" s="2" t="s">
        <v>0</v>
      </c>
      <c r="C2" s="2" t="s">
        <v>93</v>
      </c>
      <c r="D2" s="1"/>
      <c r="E2" s="1"/>
      <c r="F2" s="1"/>
      <c r="G2" s="1"/>
      <c r="H2" s="1"/>
      <c r="I2" s="1"/>
      <c r="K2" s="2" t="s">
        <v>0</v>
      </c>
      <c r="L2" s="2" t="s">
        <v>93</v>
      </c>
      <c r="M2" s="1"/>
      <c r="N2" s="1"/>
      <c r="O2" s="1"/>
      <c r="P2" s="1"/>
      <c r="Q2" s="1"/>
      <c r="R2" s="1"/>
    </row>
    <row r="3" spans="2:18" x14ac:dyDescent="0.25">
      <c r="B3" s="2" t="s">
        <v>1</v>
      </c>
      <c r="C3" s="2">
        <v>2023</v>
      </c>
      <c r="D3" s="1"/>
      <c r="E3" s="1"/>
      <c r="F3" s="1"/>
      <c r="G3" s="1"/>
      <c r="H3" s="1"/>
      <c r="I3" s="1"/>
      <c r="K3" s="2" t="s">
        <v>1</v>
      </c>
      <c r="L3" s="2">
        <v>2023</v>
      </c>
      <c r="M3" s="1"/>
      <c r="N3" s="1"/>
      <c r="O3" s="1"/>
      <c r="P3" s="1"/>
      <c r="Q3" s="1"/>
      <c r="R3" s="1"/>
    </row>
    <row r="4" spans="2:18" x14ac:dyDescent="0.25">
      <c r="B4" s="2" t="s">
        <v>2</v>
      </c>
      <c r="C4" s="2" t="s">
        <v>3</v>
      </c>
      <c r="D4" s="1"/>
      <c r="E4" s="1"/>
      <c r="F4" s="1"/>
      <c r="G4" s="1"/>
      <c r="H4" s="1"/>
      <c r="I4" s="1"/>
      <c r="K4" s="2" t="s">
        <v>2</v>
      </c>
      <c r="L4" s="2" t="s">
        <v>3</v>
      </c>
      <c r="M4" s="1"/>
      <c r="N4" s="1"/>
      <c r="O4" s="1"/>
      <c r="P4" s="1"/>
      <c r="Q4" s="1"/>
      <c r="R4" s="1"/>
    </row>
    <row r="5" spans="2:18" x14ac:dyDescent="0.25">
      <c r="B5" s="2" t="s">
        <v>4</v>
      </c>
      <c r="C5" s="2" t="s">
        <v>55</v>
      </c>
      <c r="D5" s="1"/>
      <c r="E5" s="1"/>
      <c r="F5" s="1"/>
      <c r="G5" s="1"/>
      <c r="H5" s="1"/>
      <c r="I5" s="1"/>
      <c r="K5" s="2" t="s">
        <v>4</v>
      </c>
      <c r="L5" s="2" t="s">
        <v>55</v>
      </c>
      <c r="M5" s="1"/>
      <c r="N5" s="1"/>
      <c r="O5" s="1"/>
      <c r="P5" s="1"/>
      <c r="Q5" s="1"/>
      <c r="R5" s="1"/>
    </row>
    <row r="6" spans="2:18" x14ac:dyDescent="0.25">
      <c r="B6" s="2" t="s">
        <v>6</v>
      </c>
      <c r="C6" s="51" t="s">
        <v>7</v>
      </c>
      <c r="D6" s="1"/>
      <c r="E6" s="1"/>
      <c r="F6" s="1"/>
      <c r="G6" s="1"/>
      <c r="H6" s="1"/>
      <c r="I6" s="1"/>
      <c r="K6" s="2" t="s">
        <v>6</v>
      </c>
      <c r="L6" s="51" t="s">
        <v>40</v>
      </c>
      <c r="M6" s="1"/>
      <c r="N6" s="1"/>
      <c r="O6" s="1"/>
      <c r="P6" s="1"/>
      <c r="Q6" s="1"/>
      <c r="R6" s="1"/>
    </row>
    <row r="7" spans="2:18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" t="s">
        <v>8</v>
      </c>
      <c r="C8" s="4" t="s">
        <v>47</v>
      </c>
      <c r="D8" s="4" t="s">
        <v>10</v>
      </c>
      <c r="E8" s="4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4" t="s">
        <v>47</v>
      </c>
      <c r="M8" s="4" t="s">
        <v>10</v>
      </c>
      <c r="N8" s="4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8" x14ac:dyDescent="0.25">
      <c r="B9" s="5" t="s">
        <v>13</v>
      </c>
      <c r="C9" s="6"/>
      <c r="D9" s="7" t="s">
        <v>10</v>
      </c>
      <c r="E9" s="6"/>
      <c r="F9" s="6"/>
      <c r="G9" s="7" t="s">
        <v>10</v>
      </c>
      <c r="H9" s="6"/>
      <c r="I9" s="6"/>
      <c r="K9" s="5" t="s">
        <v>13</v>
      </c>
      <c r="L9" s="6"/>
      <c r="M9" s="7" t="s">
        <v>10</v>
      </c>
      <c r="N9" s="6"/>
      <c r="O9" s="6"/>
      <c r="P9" s="7" t="s">
        <v>10</v>
      </c>
      <c r="Q9" s="6"/>
      <c r="R9" s="6"/>
    </row>
    <row r="10" spans="2:18" x14ac:dyDescent="0.25">
      <c r="B10" s="8" t="s">
        <v>14</v>
      </c>
      <c r="C10" s="9">
        <f>F11*1.05</f>
        <v>43.921500000000002</v>
      </c>
      <c r="D10" s="18" t="s">
        <v>22</v>
      </c>
      <c r="E10" s="10">
        <v>0.3</v>
      </c>
      <c r="F10" s="11">
        <f>C10*E10</f>
        <v>13.176450000000001</v>
      </c>
      <c r="G10" s="18" t="s">
        <v>69</v>
      </c>
      <c r="H10" s="10">
        <f>I12/F10/1000</f>
        <v>0.95873015873015865</v>
      </c>
      <c r="I10" s="9"/>
      <c r="K10" s="8" t="s">
        <v>14</v>
      </c>
      <c r="L10" s="9">
        <f>O11*1.05</f>
        <v>43.921500000000002</v>
      </c>
      <c r="M10" s="18" t="s">
        <v>22</v>
      </c>
      <c r="N10" s="10">
        <v>0.3</v>
      </c>
      <c r="O10" s="11">
        <f>L10*N10</f>
        <v>13.176450000000001</v>
      </c>
      <c r="P10" s="18" t="s">
        <v>69</v>
      </c>
      <c r="Q10" s="10">
        <f>R12/O10/1000</f>
        <v>0.95873015873015865</v>
      </c>
      <c r="R10" s="9"/>
    </row>
    <row r="11" spans="2:18" x14ac:dyDescent="0.25">
      <c r="B11" s="8" t="s">
        <v>16</v>
      </c>
      <c r="C11" s="9">
        <f>F10*0.85*1000</f>
        <v>11199.9825</v>
      </c>
      <c r="D11" s="18" t="s">
        <v>15</v>
      </c>
      <c r="E11" s="10">
        <f>I11/C11</f>
        <v>1.1279178338001867</v>
      </c>
      <c r="F11" s="53">
        <v>41.83</v>
      </c>
      <c r="G11" s="18" t="s">
        <v>22</v>
      </c>
      <c r="H11" s="53">
        <v>302</v>
      </c>
      <c r="I11" s="9">
        <f>F11*H11</f>
        <v>12632.66</v>
      </c>
      <c r="K11" s="8" t="s">
        <v>16</v>
      </c>
      <c r="L11" s="9">
        <f>O10*0.85*1000</f>
        <v>11199.9825</v>
      </c>
      <c r="M11" s="18" t="s">
        <v>15</v>
      </c>
      <c r="N11" s="10">
        <f>R11/L11</f>
        <v>1.1279178338001867</v>
      </c>
      <c r="O11" s="53">
        <v>41.83</v>
      </c>
      <c r="P11" s="18" t="s">
        <v>22</v>
      </c>
      <c r="Q11" s="53">
        <v>302</v>
      </c>
      <c r="R11" s="9">
        <f>O11*Q11</f>
        <v>12632.66</v>
      </c>
    </row>
    <row r="12" spans="2:18" x14ac:dyDescent="0.25">
      <c r="B12" s="5" t="s">
        <v>17</v>
      </c>
      <c r="C12" s="6"/>
      <c r="D12" s="7" t="s">
        <v>10</v>
      </c>
      <c r="E12" s="6"/>
      <c r="F12" s="6"/>
      <c r="G12" s="7" t="s">
        <v>10</v>
      </c>
      <c r="H12" s="6"/>
      <c r="I12" s="6">
        <f>SUM(I10:I11)</f>
        <v>12632.66</v>
      </c>
      <c r="K12" s="5" t="s">
        <v>17</v>
      </c>
      <c r="L12" s="6"/>
      <c r="M12" s="7" t="s">
        <v>10</v>
      </c>
      <c r="N12" s="6"/>
      <c r="O12" s="6"/>
      <c r="P12" s="7" t="s">
        <v>10</v>
      </c>
      <c r="Q12" s="6"/>
      <c r="R12" s="6">
        <f>SUM(R10:R11)</f>
        <v>12632.66</v>
      </c>
    </row>
    <row r="13" spans="2:18" x14ac:dyDescent="0.25">
      <c r="B13" s="8" t="s">
        <v>10</v>
      </c>
      <c r="C13" s="9"/>
      <c r="D13" s="7" t="s">
        <v>10</v>
      </c>
      <c r="E13" s="9"/>
      <c r="F13" s="9"/>
      <c r="G13" s="7" t="s">
        <v>10</v>
      </c>
      <c r="H13" s="9"/>
      <c r="I13" s="9"/>
      <c r="K13" s="8" t="s">
        <v>10</v>
      </c>
      <c r="L13" s="9"/>
      <c r="M13" s="7" t="s">
        <v>10</v>
      </c>
      <c r="N13" s="9"/>
      <c r="O13" s="9"/>
      <c r="P13" s="7" t="s">
        <v>10</v>
      </c>
      <c r="Q13" s="9"/>
      <c r="R13" s="9"/>
    </row>
    <row r="14" spans="2:18" x14ac:dyDescent="0.25">
      <c r="B14" s="5" t="s">
        <v>18</v>
      </c>
      <c r="C14" s="6"/>
      <c r="D14" s="7" t="s">
        <v>10</v>
      </c>
      <c r="E14" s="6"/>
      <c r="F14" s="6"/>
      <c r="G14" s="7" t="s">
        <v>10</v>
      </c>
      <c r="H14" s="6"/>
      <c r="I14" s="6"/>
      <c r="K14" s="5" t="s">
        <v>18</v>
      </c>
      <c r="L14" s="6"/>
      <c r="M14" s="7" t="s">
        <v>10</v>
      </c>
      <c r="N14" s="6"/>
      <c r="O14" s="6"/>
      <c r="P14" s="7" t="s">
        <v>10</v>
      </c>
      <c r="Q14" s="6"/>
      <c r="R14" s="6"/>
    </row>
    <row r="15" spans="2:18" x14ac:dyDescent="0.25">
      <c r="B15" s="8" t="s">
        <v>72</v>
      </c>
      <c r="C15" s="9"/>
      <c r="D15" s="7" t="s">
        <v>10</v>
      </c>
      <c r="E15" s="9"/>
      <c r="F15" s="9">
        <v>-2</v>
      </c>
      <c r="G15" s="7" t="s">
        <v>24</v>
      </c>
      <c r="H15" s="9">
        <v>950</v>
      </c>
      <c r="I15" s="9">
        <f>F15*H15</f>
        <v>-1900</v>
      </c>
      <c r="K15" s="8" t="s">
        <v>72</v>
      </c>
      <c r="L15" s="9"/>
      <c r="M15" s="7" t="s">
        <v>10</v>
      </c>
      <c r="N15" s="9"/>
      <c r="O15" s="9">
        <v>-2</v>
      </c>
      <c r="P15" s="7" t="s">
        <v>24</v>
      </c>
      <c r="Q15" s="9">
        <v>950</v>
      </c>
      <c r="R15" s="9">
        <f>O15*Q15</f>
        <v>-1900</v>
      </c>
    </row>
    <row r="16" spans="2:18" x14ac:dyDescent="0.25">
      <c r="B16" s="8" t="s">
        <v>21</v>
      </c>
      <c r="C16" s="9"/>
      <c r="D16" s="7"/>
      <c r="E16" s="10"/>
      <c r="F16" s="9">
        <v>-30</v>
      </c>
      <c r="G16" s="7" t="s">
        <v>20</v>
      </c>
      <c r="H16" s="10">
        <v>23</v>
      </c>
      <c r="I16" s="9">
        <f>F16*H16</f>
        <v>-690</v>
      </c>
      <c r="K16" s="8" t="s">
        <v>21</v>
      </c>
      <c r="L16" s="9"/>
      <c r="M16" s="7"/>
      <c r="N16" s="10"/>
      <c r="O16" s="9">
        <v>-184</v>
      </c>
      <c r="P16" s="7" t="s">
        <v>20</v>
      </c>
      <c r="Q16" s="10">
        <v>23</v>
      </c>
      <c r="R16" s="9">
        <f>O16*Q16</f>
        <v>-4232</v>
      </c>
    </row>
    <row r="17" spans="2:18" x14ac:dyDescent="0.25">
      <c r="B17" s="8" t="s">
        <v>41</v>
      </c>
      <c r="C17" s="9"/>
      <c r="D17" s="7"/>
      <c r="E17" s="10"/>
      <c r="F17" s="9">
        <v>-15</v>
      </c>
      <c r="G17" s="7" t="s">
        <v>20</v>
      </c>
      <c r="H17" s="10">
        <v>23</v>
      </c>
      <c r="I17" s="9">
        <f>F17*H17</f>
        <v>-345</v>
      </c>
      <c r="K17" s="8" t="s">
        <v>41</v>
      </c>
      <c r="L17" s="9"/>
      <c r="M17" s="7"/>
      <c r="N17" s="10"/>
      <c r="O17" s="9">
        <v>-39</v>
      </c>
      <c r="P17" s="7" t="s">
        <v>20</v>
      </c>
      <c r="Q17" s="10">
        <v>23</v>
      </c>
      <c r="R17" s="9">
        <f>O17*Q17</f>
        <v>-897</v>
      </c>
    </row>
    <row r="18" spans="2:18" x14ac:dyDescent="0.25">
      <c r="B18" s="8" t="s">
        <v>64</v>
      </c>
      <c r="C18" s="9"/>
      <c r="D18" s="7"/>
      <c r="E18" s="9"/>
      <c r="F18" s="9">
        <v>-43</v>
      </c>
      <c r="G18" s="7" t="s">
        <v>22</v>
      </c>
      <c r="H18" s="10"/>
      <c r="I18" s="9"/>
      <c r="K18" s="8" t="s">
        <v>42</v>
      </c>
      <c r="L18" s="9"/>
      <c r="M18" s="7"/>
      <c r="N18" s="10"/>
      <c r="O18" s="9">
        <v>-165</v>
      </c>
      <c r="P18" s="7" t="s">
        <v>20</v>
      </c>
      <c r="Q18" s="10">
        <v>14</v>
      </c>
      <c r="R18" s="9">
        <f>O18*Q18</f>
        <v>-2310</v>
      </c>
    </row>
    <row r="19" spans="2:18" x14ac:dyDescent="0.25">
      <c r="B19" s="8" t="s">
        <v>73</v>
      </c>
      <c r="C19" s="9"/>
      <c r="D19" s="7" t="s">
        <v>10</v>
      </c>
      <c r="E19" s="9"/>
      <c r="F19" s="9"/>
      <c r="G19" s="7" t="s">
        <v>24</v>
      </c>
      <c r="H19" s="9"/>
      <c r="I19" s="9">
        <v>-425</v>
      </c>
      <c r="K19" s="8" t="s">
        <v>73</v>
      </c>
      <c r="L19" s="9"/>
      <c r="M19" s="7" t="s">
        <v>10</v>
      </c>
      <c r="N19" s="9"/>
      <c r="O19" s="9"/>
      <c r="P19" s="7" t="s">
        <v>24</v>
      </c>
      <c r="Q19" s="9"/>
      <c r="R19" s="9">
        <v>-425</v>
      </c>
    </row>
    <row r="20" spans="2:18" x14ac:dyDescent="0.25">
      <c r="B20" s="8" t="s">
        <v>74</v>
      </c>
      <c r="C20" s="9"/>
      <c r="D20" s="7" t="s">
        <v>10</v>
      </c>
      <c r="E20" s="9"/>
      <c r="F20" s="9"/>
      <c r="G20" s="7" t="s">
        <v>24</v>
      </c>
      <c r="H20" s="9"/>
      <c r="I20" s="9">
        <v>-75</v>
      </c>
      <c r="K20" s="8" t="s">
        <v>74</v>
      </c>
      <c r="L20" s="9"/>
      <c r="M20" s="7" t="s">
        <v>10</v>
      </c>
      <c r="N20" s="9"/>
      <c r="O20" s="9"/>
      <c r="P20" s="7" t="s">
        <v>24</v>
      </c>
      <c r="Q20" s="9"/>
      <c r="R20" s="9">
        <v>-75</v>
      </c>
    </row>
    <row r="21" spans="2:18" x14ac:dyDescent="0.25">
      <c r="B21" s="8" t="s">
        <v>23</v>
      </c>
      <c r="C21" s="9"/>
      <c r="D21" s="7" t="s">
        <v>10</v>
      </c>
      <c r="E21" s="9"/>
      <c r="F21" s="9">
        <v>-169</v>
      </c>
      <c r="G21" s="7" t="s">
        <v>24</v>
      </c>
      <c r="H21" s="10">
        <v>0</v>
      </c>
      <c r="I21" s="9">
        <f>F21*H21</f>
        <v>0</v>
      </c>
      <c r="K21" s="8" t="s">
        <v>23</v>
      </c>
      <c r="L21" s="9"/>
      <c r="M21" s="7" t="s">
        <v>10</v>
      </c>
      <c r="N21" s="9"/>
      <c r="O21" s="9">
        <v>-169</v>
      </c>
      <c r="P21" s="7" t="s">
        <v>24</v>
      </c>
      <c r="Q21" s="10">
        <v>0</v>
      </c>
      <c r="R21" s="9">
        <f>O21*Q21</f>
        <v>0</v>
      </c>
    </row>
    <row r="22" spans="2:18" x14ac:dyDescent="0.25">
      <c r="B22" s="5" t="s">
        <v>25</v>
      </c>
      <c r="C22" s="6"/>
      <c r="D22" s="7" t="s">
        <v>10</v>
      </c>
      <c r="E22" s="6"/>
      <c r="F22" s="6"/>
      <c r="G22" s="7" t="s">
        <v>10</v>
      </c>
      <c r="H22" s="6"/>
      <c r="I22" s="6">
        <f>SUM(I14:I21)</f>
        <v>-3435</v>
      </c>
      <c r="K22" s="5" t="s">
        <v>25</v>
      </c>
      <c r="L22" s="6"/>
      <c r="M22" s="7" t="s">
        <v>10</v>
      </c>
      <c r="N22" s="6"/>
      <c r="O22" s="6"/>
      <c r="P22" s="7" t="s">
        <v>10</v>
      </c>
      <c r="Q22" s="6"/>
      <c r="R22" s="6">
        <f>SUM(R14:R21)</f>
        <v>-9839</v>
      </c>
    </row>
    <row r="23" spans="2:18" x14ac:dyDescent="0.25">
      <c r="B23" s="5" t="s">
        <v>26</v>
      </c>
      <c r="C23" s="6"/>
      <c r="D23" s="7" t="s">
        <v>10</v>
      </c>
      <c r="E23" s="6"/>
      <c r="F23" s="6"/>
      <c r="G23" s="7" t="s">
        <v>10</v>
      </c>
      <c r="H23" s="6"/>
      <c r="I23" s="6">
        <f>SUM(I12,I22)</f>
        <v>9197.66</v>
      </c>
      <c r="K23" s="5" t="s">
        <v>26</v>
      </c>
      <c r="L23" s="6"/>
      <c r="M23" s="7" t="s">
        <v>10</v>
      </c>
      <c r="N23" s="6"/>
      <c r="O23" s="6"/>
      <c r="P23" s="7" t="s">
        <v>10</v>
      </c>
      <c r="Q23" s="6"/>
      <c r="R23" s="6">
        <f>SUM(R12,R22)</f>
        <v>2793.66</v>
      </c>
    </row>
    <row r="24" spans="2:18" x14ac:dyDescent="0.25">
      <c r="B24" s="8" t="s">
        <v>10</v>
      </c>
      <c r="C24" s="9"/>
      <c r="D24" s="7" t="s">
        <v>10</v>
      </c>
      <c r="E24" s="9"/>
      <c r="F24" s="9"/>
      <c r="G24" s="7" t="s">
        <v>10</v>
      </c>
      <c r="H24" s="9"/>
      <c r="I24" s="9"/>
      <c r="K24" s="8" t="s">
        <v>10</v>
      </c>
      <c r="L24" s="9"/>
      <c r="M24" s="7" t="s">
        <v>10</v>
      </c>
      <c r="N24" s="9"/>
      <c r="O24" s="9"/>
      <c r="P24" s="7" t="s">
        <v>10</v>
      </c>
      <c r="Q24" s="9"/>
      <c r="R24" s="9"/>
    </row>
    <row r="25" spans="2:18" x14ac:dyDescent="0.25">
      <c r="B25" s="5" t="s">
        <v>27</v>
      </c>
      <c r="C25" s="6"/>
      <c r="D25" s="7" t="s">
        <v>10</v>
      </c>
      <c r="E25" s="6"/>
      <c r="F25" s="6"/>
      <c r="G25" s="7" t="s">
        <v>10</v>
      </c>
      <c r="H25" s="6"/>
      <c r="I25" s="6"/>
      <c r="K25" s="5" t="s">
        <v>27</v>
      </c>
      <c r="L25" s="6"/>
      <c r="M25" s="7" t="s">
        <v>10</v>
      </c>
      <c r="N25" s="6"/>
      <c r="O25" s="6"/>
      <c r="P25" s="7" t="s">
        <v>10</v>
      </c>
      <c r="Q25" s="6"/>
      <c r="R25" s="6"/>
    </row>
    <row r="26" spans="2:18" x14ac:dyDescent="0.25">
      <c r="B26" s="8" t="s">
        <v>75</v>
      </c>
      <c r="C26" s="9"/>
      <c r="D26" s="7" t="s">
        <v>10</v>
      </c>
      <c r="E26" s="9"/>
      <c r="F26" s="9">
        <v>-1</v>
      </c>
      <c r="G26" s="7" t="s">
        <v>10</v>
      </c>
      <c r="H26" s="9">
        <v>652.5</v>
      </c>
      <c r="I26" s="9">
        <f t="shared" ref="I26:I35" si="0">F26*H26</f>
        <v>-652.5</v>
      </c>
      <c r="K26" s="8" t="s">
        <v>75</v>
      </c>
      <c r="L26" s="9"/>
      <c r="M26" s="7" t="s">
        <v>10</v>
      </c>
      <c r="N26" s="9"/>
      <c r="O26" s="9">
        <v>-1</v>
      </c>
      <c r="P26" s="7" t="s">
        <v>10</v>
      </c>
      <c r="Q26" s="9">
        <v>652.5</v>
      </c>
      <c r="R26" s="9">
        <f t="shared" ref="R26:R35" si="1">O26*Q26</f>
        <v>-652.5</v>
      </c>
    </row>
    <row r="27" spans="2:18" x14ac:dyDescent="0.25">
      <c r="B27" s="8" t="s">
        <v>59</v>
      </c>
      <c r="C27" s="9"/>
      <c r="D27" s="7" t="s">
        <v>10</v>
      </c>
      <c r="E27" s="9"/>
      <c r="F27" s="9">
        <f>F18</f>
        <v>-43</v>
      </c>
      <c r="G27" s="7" t="s">
        <v>10</v>
      </c>
      <c r="H27" s="9">
        <v>23</v>
      </c>
      <c r="I27" s="9">
        <f t="shared" si="0"/>
        <v>-989</v>
      </c>
      <c r="K27" s="8" t="s">
        <v>28</v>
      </c>
      <c r="L27" s="9"/>
      <c r="M27" s="7" t="s">
        <v>10</v>
      </c>
      <c r="N27" s="9"/>
      <c r="O27" s="9">
        <v>-1</v>
      </c>
      <c r="P27" s="7" t="s">
        <v>10</v>
      </c>
      <c r="Q27" s="9">
        <v>95</v>
      </c>
      <c r="R27" s="9">
        <f t="shared" si="1"/>
        <v>-95</v>
      </c>
    </row>
    <row r="28" spans="2:18" x14ac:dyDescent="0.25">
      <c r="B28" s="8" t="s">
        <v>76</v>
      </c>
      <c r="C28" s="9"/>
      <c r="D28" s="7" t="s">
        <v>10</v>
      </c>
      <c r="E28" s="9"/>
      <c r="F28" s="9">
        <v>-1</v>
      </c>
      <c r="G28" s="7" t="s">
        <v>10</v>
      </c>
      <c r="H28" s="9">
        <v>190</v>
      </c>
      <c r="I28" s="9">
        <f t="shared" si="0"/>
        <v>-190</v>
      </c>
      <c r="K28" s="8" t="s">
        <v>76</v>
      </c>
      <c r="L28" s="9"/>
      <c r="M28" s="7" t="s">
        <v>10</v>
      </c>
      <c r="N28" s="9"/>
      <c r="O28" s="9">
        <v>-1</v>
      </c>
      <c r="P28" s="7" t="s">
        <v>10</v>
      </c>
      <c r="Q28" s="9">
        <v>190</v>
      </c>
      <c r="R28" s="9">
        <f t="shared" si="1"/>
        <v>-190</v>
      </c>
    </row>
    <row r="29" spans="2:18" x14ac:dyDescent="0.25">
      <c r="B29" s="8" t="s">
        <v>77</v>
      </c>
      <c r="C29" s="9"/>
      <c r="D29" s="7" t="s">
        <v>10</v>
      </c>
      <c r="E29" s="9"/>
      <c r="F29" s="9">
        <v>-1</v>
      </c>
      <c r="G29" s="7" t="s">
        <v>10</v>
      </c>
      <c r="H29" s="9">
        <v>475</v>
      </c>
      <c r="I29" s="9">
        <f t="shared" si="0"/>
        <v>-475</v>
      </c>
      <c r="K29" s="8" t="s">
        <v>77</v>
      </c>
      <c r="L29" s="9"/>
      <c r="M29" s="7" t="s">
        <v>10</v>
      </c>
      <c r="N29" s="9"/>
      <c r="O29" s="9">
        <v>-1</v>
      </c>
      <c r="P29" s="7" t="s">
        <v>10</v>
      </c>
      <c r="Q29" s="9">
        <v>475</v>
      </c>
      <c r="R29" s="9">
        <f t="shared" si="1"/>
        <v>-475</v>
      </c>
    </row>
    <row r="30" spans="2:18" x14ac:dyDescent="0.25">
      <c r="B30" s="8" t="s">
        <v>78</v>
      </c>
      <c r="C30" s="9"/>
      <c r="D30" s="7" t="s">
        <v>10</v>
      </c>
      <c r="E30" s="9"/>
      <c r="F30" s="9">
        <v>-1</v>
      </c>
      <c r="G30" s="7" t="s">
        <v>10</v>
      </c>
      <c r="H30" s="9">
        <v>175</v>
      </c>
      <c r="I30" s="9">
        <f t="shared" si="0"/>
        <v>-175</v>
      </c>
      <c r="K30" s="8" t="s">
        <v>78</v>
      </c>
      <c r="L30" s="9"/>
      <c r="M30" s="7" t="s">
        <v>10</v>
      </c>
      <c r="N30" s="9"/>
      <c r="O30" s="9">
        <v>0</v>
      </c>
      <c r="P30" s="7" t="s">
        <v>10</v>
      </c>
      <c r="Q30" s="9">
        <v>175</v>
      </c>
      <c r="R30" s="9">
        <f t="shared" si="1"/>
        <v>0</v>
      </c>
    </row>
    <row r="31" spans="2:18" x14ac:dyDescent="0.25">
      <c r="B31" s="8" t="s">
        <v>79</v>
      </c>
      <c r="C31" s="9"/>
      <c r="D31" s="7" t="s">
        <v>10</v>
      </c>
      <c r="E31" s="9"/>
      <c r="F31" s="9">
        <v>-2</v>
      </c>
      <c r="G31" s="7" t="s">
        <v>10</v>
      </c>
      <c r="H31" s="9">
        <v>140</v>
      </c>
      <c r="I31" s="9">
        <f t="shared" si="0"/>
        <v>-280</v>
      </c>
      <c r="K31" s="8" t="s">
        <v>79</v>
      </c>
      <c r="L31" s="9"/>
      <c r="M31" s="7" t="s">
        <v>10</v>
      </c>
      <c r="N31" s="9"/>
      <c r="O31" s="9">
        <v>-2</v>
      </c>
      <c r="P31" s="7" t="s">
        <v>10</v>
      </c>
      <c r="Q31" s="9">
        <v>140</v>
      </c>
      <c r="R31" s="9">
        <f t="shared" si="1"/>
        <v>-280</v>
      </c>
    </row>
    <row r="32" spans="2:18" x14ac:dyDescent="0.25">
      <c r="B32" s="12" t="s">
        <v>88</v>
      </c>
      <c r="C32" s="9"/>
      <c r="D32" s="7" t="s">
        <v>10</v>
      </c>
      <c r="E32" s="9"/>
      <c r="F32" s="9">
        <v>-1</v>
      </c>
      <c r="G32" s="7" t="s">
        <v>10</v>
      </c>
      <c r="H32" s="9">
        <v>700</v>
      </c>
      <c r="I32" s="9">
        <f t="shared" si="0"/>
        <v>-700</v>
      </c>
      <c r="K32" s="12" t="s">
        <v>88</v>
      </c>
      <c r="L32" s="9"/>
      <c r="M32" s="7" t="s">
        <v>10</v>
      </c>
      <c r="N32" s="9"/>
      <c r="O32" s="9">
        <v>-1</v>
      </c>
      <c r="P32" s="7" t="s">
        <v>10</v>
      </c>
      <c r="Q32" s="9">
        <v>700</v>
      </c>
      <c r="R32" s="9">
        <f t="shared" si="1"/>
        <v>-700</v>
      </c>
    </row>
    <row r="33" spans="2:18" x14ac:dyDescent="0.25">
      <c r="B33" s="8" t="s">
        <v>56</v>
      </c>
      <c r="C33" s="9"/>
      <c r="D33" s="7" t="s">
        <v>10</v>
      </c>
      <c r="E33" s="9"/>
      <c r="F33" s="9">
        <v>-1</v>
      </c>
      <c r="G33" s="7" t="s">
        <v>10</v>
      </c>
      <c r="H33" s="9">
        <v>1225</v>
      </c>
      <c r="I33" s="9">
        <f t="shared" si="0"/>
        <v>-1225</v>
      </c>
      <c r="K33" s="8" t="s">
        <v>56</v>
      </c>
      <c r="L33" s="9"/>
      <c r="M33" s="7" t="s">
        <v>10</v>
      </c>
      <c r="N33" s="9"/>
      <c r="O33" s="9">
        <v>-1</v>
      </c>
      <c r="P33" s="7" t="s">
        <v>10</v>
      </c>
      <c r="Q33" s="9">
        <v>1225</v>
      </c>
      <c r="R33" s="9">
        <f t="shared" si="1"/>
        <v>-1225</v>
      </c>
    </row>
    <row r="34" spans="2:18" x14ac:dyDescent="0.25">
      <c r="B34" s="8" t="s">
        <v>57</v>
      </c>
      <c r="C34" s="9"/>
      <c r="D34" s="7" t="s">
        <v>10</v>
      </c>
      <c r="E34" s="9"/>
      <c r="F34" s="9">
        <v>-2</v>
      </c>
      <c r="G34" s="7" t="s">
        <v>10</v>
      </c>
      <c r="H34" s="9">
        <v>125</v>
      </c>
      <c r="I34" s="9">
        <f t="shared" si="0"/>
        <v>-250</v>
      </c>
      <c r="K34" s="8" t="s">
        <v>57</v>
      </c>
      <c r="L34" s="9"/>
      <c r="M34" s="7" t="s">
        <v>10</v>
      </c>
      <c r="N34" s="9"/>
      <c r="O34" s="9">
        <v>-2</v>
      </c>
      <c r="P34" s="7" t="s">
        <v>10</v>
      </c>
      <c r="Q34" s="9">
        <v>125</v>
      </c>
      <c r="R34" s="9">
        <f t="shared" si="1"/>
        <v>-250</v>
      </c>
    </row>
    <row r="35" spans="2:18" x14ac:dyDescent="0.25">
      <c r="B35" s="8" t="s">
        <v>58</v>
      </c>
      <c r="C35" s="9"/>
      <c r="D35" s="7" t="s">
        <v>10</v>
      </c>
      <c r="E35" s="9"/>
      <c r="F35" s="9">
        <v>-70</v>
      </c>
      <c r="G35" s="7" t="s">
        <v>10</v>
      </c>
      <c r="H35" s="9">
        <v>10</v>
      </c>
      <c r="I35" s="9">
        <f t="shared" si="0"/>
        <v>-700</v>
      </c>
      <c r="K35" s="8" t="s">
        <v>58</v>
      </c>
      <c r="L35" s="9"/>
      <c r="M35" s="7" t="s">
        <v>10</v>
      </c>
      <c r="N35" s="9"/>
      <c r="O35" s="9">
        <v>-70</v>
      </c>
      <c r="P35" s="7" t="s">
        <v>10</v>
      </c>
      <c r="Q35" s="9">
        <v>10</v>
      </c>
      <c r="R35" s="9">
        <f t="shared" si="1"/>
        <v>-700</v>
      </c>
    </row>
    <row r="36" spans="2:18" x14ac:dyDescent="0.25">
      <c r="B36" t="s">
        <v>89</v>
      </c>
      <c r="F36" s="27">
        <f>F11*-1</f>
        <v>-41.83</v>
      </c>
      <c r="G36" t="s">
        <v>22</v>
      </c>
      <c r="I36" s="26">
        <f>700*F36/22</f>
        <v>-1330.9545454545455</v>
      </c>
      <c r="K36" s="24" t="s">
        <v>89</v>
      </c>
      <c r="O36" s="25">
        <f>O11*-1</f>
        <v>-41.83</v>
      </c>
      <c r="P36" t="s">
        <v>22</v>
      </c>
      <c r="R36" s="26">
        <f>700*O36/22</f>
        <v>-1330.9545454545455</v>
      </c>
    </row>
    <row r="37" spans="2:18" x14ac:dyDescent="0.25">
      <c r="B37" s="8" t="s">
        <v>33</v>
      </c>
      <c r="C37" s="9"/>
      <c r="D37" s="7" t="s">
        <v>10</v>
      </c>
      <c r="E37" s="9"/>
      <c r="F37" s="9"/>
      <c r="G37" s="7" t="s">
        <v>10</v>
      </c>
      <c r="H37" s="9"/>
      <c r="I37" s="9">
        <v>-500</v>
      </c>
      <c r="K37" s="8" t="s">
        <v>33</v>
      </c>
      <c r="L37" s="9"/>
      <c r="M37" s="7" t="s">
        <v>10</v>
      </c>
      <c r="N37" s="9"/>
      <c r="O37" s="9"/>
      <c r="P37" s="7" t="s">
        <v>10</v>
      </c>
      <c r="Q37" s="9"/>
      <c r="R37" s="9">
        <v>-500</v>
      </c>
    </row>
    <row r="38" spans="2:18" x14ac:dyDescent="0.25">
      <c r="B38" s="5" t="s">
        <v>80</v>
      </c>
      <c r="C38" s="6"/>
      <c r="D38" s="7" t="s">
        <v>10</v>
      </c>
      <c r="E38" s="6"/>
      <c r="F38" s="6"/>
      <c r="G38" s="7" t="s">
        <v>10</v>
      </c>
      <c r="H38" s="6"/>
      <c r="I38" s="6">
        <f>SUM(I26:I37)</f>
        <v>-7467.454545454546</v>
      </c>
      <c r="K38" s="5" t="s">
        <v>80</v>
      </c>
      <c r="L38" s="6"/>
      <c r="M38" s="7" t="s">
        <v>10</v>
      </c>
      <c r="N38" s="6"/>
      <c r="O38" s="6"/>
      <c r="P38" s="7" t="s">
        <v>10</v>
      </c>
      <c r="Q38" s="6"/>
      <c r="R38" s="6">
        <f>SUM(R26:R37)</f>
        <v>-6398.454545454546</v>
      </c>
    </row>
    <row r="39" spans="2:18" x14ac:dyDescent="0.25">
      <c r="B39" s="8" t="s">
        <v>35</v>
      </c>
      <c r="C39" s="9"/>
      <c r="D39" s="7" t="s">
        <v>10</v>
      </c>
      <c r="E39" s="9"/>
      <c r="F39" s="9"/>
      <c r="G39" s="7" t="s">
        <v>10</v>
      </c>
      <c r="H39" s="9"/>
      <c r="I39" s="9"/>
      <c r="K39" s="8" t="s">
        <v>35</v>
      </c>
      <c r="L39" s="9"/>
      <c r="M39" s="7" t="s">
        <v>10</v>
      </c>
      <c r="N39" s="9"/>
      <c r="O39" s="9"/>
      <c r="P39" s="7" t="s">
        <v>10</v>
      </c>
      <c r="Q39" s="9"/>
      <c r="R39" s="9">
        <f>R23+R38</f>
        <v>-3604.7945454545461</v>
      </c>
    </row>
    <row r="40" spans="2:18" x14ac:dyDescent="0.25">
      <c r="B40" s="1"/>
      <c r="C40" s="1"/>
      <c r="D40" s="1"/>
      <c r="E40" s="1"/>
      <c r="F40" s="1"/>
      <c r="G40" s="1"/>
      <c r="H40" s="1"/>
      <c r="I40" s="21"/>
      <c r="K40" s="15"/>
      <c r="L40" s="16"/>
      <c r="M40" s="17"/>
      <c r="N40" s="16"/>
      <c r="O40" s="16"/>
      <c r="P40" s="17"/>
      <c r="Q40" s="16"/>
      <c r="R40" s="21"/>
    </row>
    <row r="41" spans="2:18" x14ac:dyDescent="0.25">
      <c r="E41" s="1"/>
      <c r="F41" s="1"/>
      <c r="G41" s="1"/>
      <c r="H41" s="1"/>
      <c r="I41" s="1"/>
      <c r="K41" s="15"/>
      <c r="L41" s="16"/>
      <c r="M41" s="17"/>
      <c r="N41" s="16"/>
      <c r="O41" s="16"/>
      <c r="P41" s="17"/>
      <c r="Q41" s="16"/>
      <c r="R41" s="16"/>
    </row>
    <row r="42" spans="2:18" x14ac:dyDescent="0.25">
      <c r="B42" s="2" t="s">
        <v>81</v>
      </c>
      <c r="C42" s="1"/>
      <c r="D42" s="1"/>
      <c r="E42" s="43"/>
      <c r="F42" s="43"/>
      <c r="G42" s="43"/>
      <c r="H42" s="43"/>
      <c r="I42" s="43"/>
      <c r="J42" s="43"/>
      <c r="K42" s="43" t="s">
        <v>87</v>
      </c>
      <c r="L42" s="47"/>
      <c r="M42" s="48"/>
      <c r="N42" s="47"/>
      <c r="O42" s="16"/>
      <c r="P42" s="17"/>
      <c r="Q42" s="16"/>
      <c r="R42" s="16"/>
    </row>
    <row r="43" spans="2:18" x14ac:dyDescent="0.25">
      <c r="B43" s="43" t="s">
        <v>87</v>
      </c>
      <c r="C43" s="43"/>
      <c r="D43" s="43"/>
      <c r="E43" s="43"/>
      <c r="F43" s="43"/>
      <c r="G43" s="43"/>
      <c r="H43" s="43"/>
      <c r="I43" s="43"/>
      <c r="J43" s="43"/>
      <c r="K43" s="43" t="s">
        <v>98</v>
      </c>
      <c r="L43" s="47"/>
      <c r="M43" s="48"/>
      <c r="N43" s="47"/>
      <c r="O43" s="16"/>
      <c r="P43" s="17"/>
      <c r="Q43" s="16"/>
      <c r="R43" s="16"/>
    </row>
    <row r="44" spans="2:18" x14ac:dyDescent="0.25">
      <c r="B44" s="43" t="s">
        <v>98</v>
      </c>
      <c r="C44" s="43"/>
      <c r="D44" s="43"/>
      <c r="E44" s="43"/>
      <c r="F44" s="43"/>
      <c r="G44" s="43"/>
      <c r="H44" s="43"/>
      <c r="I44" s="43"/>
      <c r="J44" s="43"/>
      <c r="K44" s="43" t="s">
        <v>97</v>
      </c>
      <c r="L44" s="43"/>
      <c r="M44" s="43"/>
      <c r="N44" s="43"/>
      <c r="O44" s="1"/>
      <c r="P44" s="1"/>
      <c r="Q44" s="1"/>
      <c r="R44" s="1"/>
    </row>
    <row r="45" spans="2:18" x14ac:dyDescent="0.25">
      <c r="B45" s="43" t="s">
        <v>97</v>
      </c>
      <c r="C45" s="43"/>
      <c r="D45" s="43"/>
      <c r="E45" s="43"/>
      <c r="F45" s="43"/>
      <c r="G45" s="43"/>
      <c r="H45" s="43"/>
      <c r="I45" s="43"/>
      <c r="J45" s="43"/>
      <c r="K45" s="43" t="s">
        <v>90</v>
      </c>
      <c r="L45" s="43"/>
      <c r="M45" s="43"/>
      <c r="N45" s="43"/>
      <c r="O45" s="1"/>
      <c r="P45" s="1"/>
      <c r="Q45" s="1"/>
    </row>
    <row r="46" spans="2:18" x14ac:dyDescent="0.25">
      <c r="B46" s="43" t="s">
        <v>90</v>
      </c>
      <c r="C46" s="43"/>
      <c r="D46" s="43"/>
      <c r="E46" s="43"/>
      <c r="F46" s="43"/>
      <c r="G46" s="43"/>
      <c r="H46" s="43"/>
      <c r="I46" s="43"/>
      <c r="J46" s="43"/>
      <c r="K46" s="43" t="s">
        <v>91</v>
      </c>
      <c r="L46" s="43"/>
      <c r="M46" s="43"/>
      <c r="N46" s="43"/>
      <c r="O46" s="1"/>
      <c r="P46" s="1"/>
      <c r="Q46" s="1"/>
      <c r="R46" s="1"/>
    </row>
    <row r="47" spans="2:18" x14ac:dyDescent="0.25">
      <c r="B47" s="43" t="s">
        <v>91</v>
      </c>
      <c r="C47" s="43"/>
      <c r="D47" s="43"/>
      <c r="E47" s="43"/>
      <c r="F47" s="43"/>
      <c r="G47" s="43"/>
      <c r="H47" s="43"/>
      <c r="I47" s="43"/>
      <c r="J47" s="43"/>
      <c r="K47" s="13"/>
      <c r="L47" s="43"/>
      <c r="M47" s="43"/>
      <c r="N47" s="43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28" t="s">
        <v>107</v>
      </c>
      <c r="C49" s="1"/>
      <c r="D49" s="1"/>
      <c r="E49" s="1"/>
      <c r="F49" s="1"/>
      <c r="G49" s="1"/>
      <c r="H49" s="1"/>
      <c r="I49" s="1"/>
      <c r="K49" s="28" t="s">
        <v>107</v>
      </c>
      <c r="L49" s="1"/>
      <c r="M49" s="1"/>
      <c r="N49" s="1"/>
      <c r="O49" s="1"/>
      <c r="P49" s="1"/>
      <c r="Q49" s="1"/>
      <c r="R49" s="1"/>
    </row>
    <row r="50" spans="2:18" x14ac:dyDescent="0.25">
      <c r="L50" s="1"/>
      <c r="M50" s="1"/>
      <c r="N50" s="1"/>
      <c r="O50" s="1"/>
      <c r="P50" s="1"/>
      <c r="Q50" s="1"/>
      <c r="R50" s="1"/>
    </row>
    <row r="51" spans="2:18" x14ac:dyDescent="0.25">
      <c r="B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s="2" t="s">
        <v>37</v>
      </c>
      <c r="K52" s="2" t="s">
        <v>37</v>
      </c>
      <c r="L52" s="1"/>
      <c r="M52" s="1"/>
      <c r="N52" s="1"/>
      <c r="O52" s="1"/>
      <c r="P52" s="1"/>
      <c r="Q52" s="1"/>
      <c r="R52" s="1"/>
    </row>
    <row r="53" spans="2:18" x14ac:dyDescent="0.25">
      <c r="B53" s="2" t="s">
        <v>38</v>
      </c>
      <c r="K53" s="2" t="s">
        <v>38</v>
      </c>
      <c r="L53" s="1"/>
      <c r="M53" s="1"/>
      <c r="N53" s="1"/>
      <c r="O53" s="1"/>
      <c r="P53" s="1"/>
      <c r="Q53" s="1"/>
      <c r="R53" s="1"/>
    </row>
    <row r="54" spans="2:18" x14ac:dyDescent="0.25">
      <c r="K54" s="1"/>
      <c r="L54" s="1"/>
      <c r="M54" s="1"/>
      <c r="N54" s="1"/>
      <c r="O54" s="1"/>
      <c r="P54" s="1"/>
      <c r="Q54" s="1"/>
      <c r="R54" s="1"/>
    </row>
    <row r="55" spans="2:18" x14ac:dyDescent="0.25">
      <c r="K55" s="1"/>
      <c r="L55" s="1"/>
      <c r="M55" s="1"/>
      <c r="N55" s="1"/>
      <c r="O55" s="1"/>
      <c r="P55" s="1"/>
      <c r="Q55" s="1"/>
      <c r="R55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B2C0-8D29-4C2A-8054-1614FCA89606}">
  <dimension ref="B1:R101"/>
  <sheetViews>
    <sheetView topLeftCell="A16" zoomScaleNormal="100" workbookViewId="0">
      <selection activeCell="R34" sqref="R34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</cols>
  <sheetData>
    <row r="1" spans="2:18" x14ac:dyDescent="0.25">
      <c r="B1" s="1" t="s">
        <v>94</v>
      </c>
      <c r="C1" s="1"/>
      <c r="D1" s="1"/>
      <c r="E1" s="1"/>
      <c r="F1" s="1"/>
      <c r="G1" s="1"/>
      <c r="H1" s="1"/>
      <c r="I1" s="1"/>
      <c r="K1" s="1" t="s">
        <v>94</v>
      </c>
      <c r="L1" s="1"/>
      <c r="M1" s="1"/>
      <c r="N1" s="1"/>
      <c r="O1" s="1"/>
      <c r="P1" s="1"/>
      <c r="Q1" s="1"/>
      <c r="R1" s="1"/>
    </row>
    <row r="2" spans="2:18" x14ac:dyDescent="0.25">
      <c r="B2" s="2" t="s">
        <v>0</v>
      </c>
      <c r="C2" s="2" t="s">
        <v>93</v>
      </c>
      <c r="D2" s="1"/>
      <c r="E2" s="1"/>
      <c r="F2" s="1"/>
      <c r="G2" s="1"/>
      <c r="H2" s="1"/>
      <c r="I2" s="1"/>
      <c r="K2" s="2" t="s">
        <v>0</v>
      </c>
      <c r="L2" s="2" t="s">
        <v>93</v>
      </c>
      <c r="M2" s="1"/>
      <c r="N2" s="1"/>
      <c r="O2" s="1"/>
      <c r="P2" s="1"/>
      <c r="Q2" s="1"/>
      <c r="R2" s="1"/>
    </row>
    <row r="3" spans="2:18" x14ac:dyDescent="0.25">
      <c r="B3" s="2" t="s">
        <v>1</v>
      </c>
      <c r="C3" s="2">
        <v>2023</v>
      </c>
      <c r="D3" s="1"/>
      <c r="E3" s="1"/>
      <c r="F3" s="1"/>
      <c r="G3" s="1"/>
      <c r="H3" s="1"/>
      <c r="I3" s="1"/>
      <c r="K3" s="2" t="s">
        <v>1</v>
      </c>
      <c r="L3" s="2">
        <v>2023</v>
      </c>
      <c r="M3" s="1"/>
      <c r="N3" s="1"/>
      <c r="O3" s="1"/>
      <c r="P3" s="1"/>
      <c r="Q3" s="1"/>
      <c r="R3" s="1"/>
    </row>
    <row r="4" spans="2:18" x14ac:dyDescent="0.25">
      <c r="B4" s="2" t="s">
        <v>2</v>
      </c>
      <c r="C4" s="2" t="s">
        <v>3</v>
      </c>
      <c r="D4" s="1"/>
      <c r="E4" s="1"/>
      <c r="F4" s="1"/>
      <c r="G4" s="1"/>
      <c r="H4" s="1"/>
      <c r="I4" s="1"/>
      <c r="K4" s="2" t="s">
        <v>2</v>
      </c>
      <c r="L4" s="2" t="s">
        <v>3</v>
      </c>
      <c r="M4" s="1"/>
      <c r="N4" s="1"/>
      <c r="O4" s="1"/>
      <c r="P4" s="1"/>
      <c r="Q4" s="1"/>
      <c r="R4" s="1"/>
    </row>
    <row r="5" spans="2:18" x14ac:dyDescent="0.25">
      <c r="B5" s="2" t="s">
        <v>4</v>
      </c>
      <c r="C5" s="2" t="s">
        <v>5</v>
      </c>
      <c r="D5" s="1"/>
      <c r="E5" s="1"/>
      <c r="F5" s="1"/>
      <c r="G5" s="1"/>
      <c r="H5" s="1"/>
      <c r="I5" s="1"/>
      <c r="K5" s="2" t="s">
        <v>4</v>
      </c>
      <c r="L5" s="2" t="s">
        <v>5</v>
      </c>
      <c r="M5" s="1"/>
      <c r="N5" s="1"/>
      <c r="O5" s="1"/>
      <c r="P5" s="1"/>
      <c r="Q5" s="1"/>
      <c r="R5" s="1"/>
    </row>
    <row r="6" spans="2:18" x14ac:dyDescent="0.25">
      <c r="B6" s="2" t="s">
        <v>6</v>
      </c>
      <c r="C6" s="2" t="s">
        <v>7</v>
      </c>
      <c r="D6" s="1"/>
      <c r="E6" s="1"/>
      <c r="F6" s="1"/>
      <c r="G6" s="1"/>
      <c r="H6" s="1"/>
      <c r="I6" s="1"/>
      <c r="K6" s="2" t="s">
        <v>6</v>
      </c>
      <c r="L6" s="51" t="s">
        <v>40</v>
      </c>
      <c r="M6" s="1"/>
      <c r="N6" s="1"/>
      <c r="O6" s="1"/>
      <c r="P6" s="1"/>
      <c r="Q6" s="1"/>
      <c r="R6" s="1"/>
    </row>
    <row r="7" spans="2:18" x14ac:dyDescent="0.25"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3" t="s">
        <v>8</v>
      </c>
      <c r="C8" s="4" t="s">
        <v>47</v>
      </c>
      <c r="D8" s="4" t="s">
        <v>10</v>
      </c>
      <c r="E8" s="4" t="s">
        <v>48</v>
      </c>
      <c r="F8" s="4" t="s">
        <v>9</v>
      </c>
      <c r="G8" s="4" t="s">
        <v>10</v>
      </c>
      <c r="H8" s="4" t="s">
        <v>11</v>
      </c>
      <c r="I8" s="4" t="s">
        <v>12</v>
      </c>
      <c r="K8" s="3" t="s">
        <v>8</v>
      </c>
      <c r="L8" s="4" t="s">
        <v>47</v>
      </c>
      <c r="M8" s="4" t="s">
        <v>10</v>
      </c>
      <c r="N8" s="4" t="s">
        <v>48</v>
      </c>
      <c r="O8" s="4" t="s">
        <v>9</v>
      </c>
      <c r="P8" s="4" t="s">
        <v>10</v>
      </c>
      <c r="Q8" s="4" t="s">
        <v>11</v>
      </c>
      <c r="R8" s="4" t="s">
        <v>12</v>
      </c>
    </row>
    <row r="9" spans="2:18" x14ac:dyDescent="0.25">
      <c r="B9" s="5" t="s">
        <v>13</v>
      </c>
      <c r="C9" s="6"/>
      <c r="D9" s="7" t="s">
        <v>10</v>
      </c>
      <c r="E9" s="6"/>
      <c r="F9" s="6"/>
      <c r="G9" s="7" t="s">
        <v>10</v>
      </c>
      <c r="H9" s="6"/>
      <c r="I9" s="6"/>
      <c r="K9" s="5" t="s">
        <v>13</v>
      </c>
      <c r="L9" s="6"/>
      <c r="M9" s="7" t="s">
        <v>10</v>
      </c>
      <c r="N9" s="6"/>
      <c r="O9" s="6"/>
      <c r="P9" s="7" t="s">
        <v>10</v>
      </c>
      <c r="Q9" s="6"/>
      <c r="R9" s="6"/>
    </row>
    <row r="10" spans="2:18" x14ac:dyDescent="0.25">
      <c r="B10" s="8" t="s">
        <v>14</v>
      </c>
      <c r="C10" s="9">
        <f>F11*1.05</f>
        <v>43.530900000000003</v>
      </c>
      <c r="D10" s="18" t="s">
        <v>22</v>
      </c>
      <c r="E10" s="10">
        <v>0.3</v>
      </c>
      <c r="F10" s="11">
        <f>C10*E10</f>
        <v>13.05927</v>
      </c>
      <c r="G10" s="18" t="s">
        <v>69</v>
      </c>
      <c r="H10" s="10">
        <f>I12/F10/1000</f>
        <v>0.95873015873015865</v>
      </c>
      <c r="I10" s="9"/>
      <c r="K10" s="8" t="s">
        <v>14</v>
      </c>
      <c r="L10" s="9">
        <f>O11*1.05</f>
        <v>43.530900000000003</v>
      </c>
      <c r="M10" s="18" t="s">
        <v>22</v>
      </c>
      <c r="N10" s="10">
        <v>0.3</v>
      </c>
      <c r="O10" s="11">
        <f>L10*N10</f>
        <v>13.05927</v>
      </c>
      <c r="P10" s="18" t="s">
        <v>69</v>
      </c>
      <c r="Q10" s="10">
        <f>R12/O10/1000</f>
        <v>0.95873015873015865</v>
      </c>
      <c r="R10" s="9"/>
    </row>
    <row r="11" spans="2:18" x14ac:dyDescent="0.25">
      <c r="B11" s="8" t="s">
        <v>16</v>
      </c>
      <c r="C11" s="9">
        <f>F10*0.85*1000</f>
        <v>11100.379499999999</v>
      </c>
      <c r="D11" s="18" t="s">
        <v>15</v>
      </c>
      <c r="E11" s="10">
        <f>I11/C11</f>
        <v>1.1279178338001867</v>
      </c>
      <c r="F11" s="53">
        <v>41.457999999999998</v>
      </c>
      <c r="G11" s="18" t="s">
        <v>22</v>
      </c>
      <c r="H11" s="53">
        <v>302</v>
      </c>
      <c r="I11" s="9">
        <f>F11*H11</f>
        <v>12520.315999999999</v>
      </c>
      <c r="K11" s="8" t="s">
        <v>16</v>
      </c>
      <c r="L11" s="9">
        <f>O10*0.85*1000</f>
        <v>11100.379499999999</v>
      </c>
      <c r="M11" s="18" t="s">
        <v>15</v>
      </c>
      <c r="N11" s="10">
        <f>R11/L11</f>
        <v>1.1279178338001867</v>
      </c>
      <c r="O11" s="53">
        <v>41.457999999999998</v>
      </c>
      <c r="P11" s="18" t="s">
        <v>22</v>
      </c>
      <c r="Q11" s="53">
        <v>302</v>
      </c>
      <c r="R11" s="9">
        <f>O11*Q11</f>
        <v>12520.315999999999</v>
      </c>
    </row>
    <row r="12" spans="2:18" x14ac:dyDescent="0.25">
      <c r="B12" s="5" t="s">
        <v>17</v>
      </c>
      <c r="C12" s="6"/>
      <c r="D12" s="7" t="s">
        <v>10</v>
      </c>
      <c r="E12" s="6"/>
      <c r="F12" s="6"/>
      <c r="G12" s="7" t="s">
        <v>10</v>
      </c>
      <c r="H12" s="6"/>
      <c r="I12" s="6">
        <f>SUM(I10:I11)</f>
        <v>12520.315999999999</v>
      </c>
      <c r="K12" s="5" t="s">
        <v>17</v>
      </c>
      <c r="L12" s="6"/>
      <c r="M12" s="7" t="s">
        <v>10</v>
      </c>
      <c r="N12" s="6"/>
      <c r="O12" s="6"/>
      <c r="P12" s="7" t="s">
        <v>10</v>
      </c>
      <c r="Q12" s="6"/>
      <c r="R12" s="6">
        <f>SUM(R10:R11)</f>
        <v>12520.315999999999</v>
      </c>
    </row>
    <row r="13" spans="2:18" x14ac:dyDescent="0.25">
      <c r="B13" s="8" t="s">
        <v>10</v>
      </c>
      <c r="C13" s="9"/>
      <c r="D13" s="7" t="s">
        <v>10</v>
      </c>
      <c r="E13" s="9"/>
      <c r="F13" s="9"/>
      <c r="G13" s="7" t="s">
        <v>10</v>
      </c>
      <c r="H13" s="9"/>
      <c r="I13" s="9"/>
      <c r="K13" s="8" t="s">
        <v>10</v>
      </c>
      <c r="L13" s="9"/>
      <c r="M13" s="7" t="s">
        <v>10</v>
      </c>
      <c r="N13" s="9"/>
      <c r="O13" s="9"/>
      <c r="P13" s="7" t="s">
        <v>10</v>
      </c>
      <c r="Q13" s="9"/>
      <c r="R13" s="9"/>
    </row>
    <row r="14" spans="2:18" x14ac:dyDescent="0.25">
      <c r="B14" s="5" t="s">
        <v>18</v>
      </c>
      <c r="C14" s="6"/>
      <c r="D14" s="7" t="s">
        <v>10</v>
      </c>
      <c r="E14" s="6"/>
      <c r="F14" s="6"/>
      <c r="G14" s="7" t="s">
        <v>10</v>
      </c>
      <c r="H14" s="6"/>
      <c r="I14" s="6"/>
      <c r="K14" s="5" t="s">
        <v>18</v>
      </c>
      <c r="L14" s="6"/>
      <c r="M14" s="7" t="s">
        <v>10</v>
      </c>
      <c r="N14" s="6"/>
      <c r="O14" s="6"/>
      <c r="P14" s="7" t="s">
        <v>10</v>
      </c>
      <c r="Q14" s="6"/>
      <c r="R14" s="6"/>
    </row>
    <row r="15" spans="2:18" x14ac:dyDescent="0.25">
      <c r="B15" s="8" t="s">
        <v>72</v>
      </c>
      <c r="C15" s="9"/>
      <c r="D15" s="7" t="s">
        <v>10</v>
      </c>
      <c r="E15" s="9"/>
      <c r="F15" s="9">
        <v>-2</v>
      </c>
      <c r="G15" s="7" t="s">
        <v>24</v>
      </c>
      <c r="H15" s="9">
        <v>950</v>
      </c>
      <c r="I15" s="9">
        <f>F15*H15</f>
        <v>-1900</v>
      </c>
      <c r="K15" s="8" t="s">
        <v>72</v>
      </c>
      <c r="L15" s="9"/>
      <c r="M15" s="7" t="s">
        <v>10</v>
      </c>
      <c r="N15" s="9"/>
      <c r="O15" s="9">
        <v>-2</v>
      </c>
      <c r="P15" s="7" t="s">
        <v>24</v>
      </c>
      <c r="Q15" s="9">
        <v>950</v>
      </c>
      <c r="R15" s="9">
        <f>O15*Q15</f>
        <v>-1900</v>
      </c>
    </row>
    <row r="16" spans="2:18" x14ac:dyDescent="0.25">
      <c r="B16" s="8" t="s">
        <v>21</v>
      </c>
      <c r="C16" s="9"/>
      <c r="D16" s="7"/>
      <c r="E16" s="10"/>
      <c r="F16" s="9">
        <v>-30</v>
      </c>
      <c r="G16" s="7" t="s">
        <v>20</v>
      </c>
      <c r="H16" s="10">
        <v>23</v>
      </c>
      <c r="I16" s="9">
        <f>F16*H16</f>
        <v>-690</v>
      </c>
      <c r="K16" s="8" t="s">
        <v>21</v>
      </c>
      <c r="L16" s="9"/>
      <c r="M16" s="7"/>
      <c r="N16" s="10"/>
      <c r="O16" s="9">
        <v>-184</v>
      </c>
      <c r="P16" s="7" t="s">
        <v>20</v>
      </c>
      <c r="Q16" s="10">
        <v>23</v>
      </c>
      <c r="R16" s="9">
        <f>O16*Q16</f>
        <v>-4232</v>
      </c>
    </row>
    <row r="17" spans="2:18" x14ac:dyDescent="0.25">
      <c r="B17" s="8" t="s">
        <v>41</v>
      </c>
      <c r="C17" s="9"/>
      <c r="D17" s="7"/>
      <c r="E17" s="10"/>
      <c r="F17" s="9">
        <v>-15</v>
      </c>
      <c r="G17" s="7" t="s">
        <v>20</v>
      </c>
      <c r="H17" s="10">
        <v>23</v>
      </c>
      <c r="I17" s="9">
        <f>F17*H17</f>
        <v>-345</v>
      </c>
      <c r="K17" s="8" t="s">
        <v>41</v>
      </c>
      <c r="L17" s="9"/>
      <c r="M17" s="7"/>
      <c r="N17" s="10"/>
      <c r="O17" s="9">
        <v>-39</v>
      </c>
      <c r="P17" s="7" t="s">
        <v>20</v>
      </c>
      <c r="Q17" s="10">
        <v>23</v>
      </c>
      <c r="R17" s="9">
        <f>O17*Q17</f>
        <v>-897</v>
      </c>
    </row>
    <row r="18" spans="2:18" x14ac:dyDescent="0.25">
      <c r="B18" s="8" t="s">
        <v>64</v>
      </c>
      <c r="C18" s="9"/>
      <c r="D18" s="7" t="s">
        <v>10</v>
      </c>
      <c r="E18" s="9"/>
      <c r="F18" s="9">
        <v>-35</v>
      </c>
      <c r="G18" s="7" t="s">
        <v>22</v>
      </c>
      <c r="H18" s="10"/>
      <c r="I18" s="9"/>
      <c r="K18" s="8" t="s">
        <v>42</v>
      </c>
      <c r="L18" s="9"/>
      <c r="M18" s="7"/>
      <c r="N18" s="10"/>
      <c r="O18" s="9">
        <v>-165</v>
      </c>
      <c r="P18" s="7" t="s">
        <v>20</v>
      </c>
      <c r="Q18" s="10">
        <v>14</v>
      </c>
      <c r="R18" s="9">
        <f>O18*Q18</f>
        <v>-2310</v>
      </c>
    </row>
    <row r="19" spans="2:18" x14ac:dyDescent="0.25">
      <c r="B19" s="8" t="s">
        <v>73</v>
      </c>
      <c r="C19" s="9"/>
      <c r="D19" s="7" t="s">
        <v>10</v>
      </c>
      <c r="E19" s="9"/>
      <c r="F19" s="9"/>
      <c r="G19" s="7" t="s">
        <v>24</v>
      </c>
      <c r="H19" s="9"/>
      <c r="I19" s="9">
        <v>-425</v>
      </c>
      <c r="K19" s="8" t="s">
        <v>73</v>
      </c>
      <c r="L19" s="9"/>
      <c r="M19" s="7" t="s">
        <v>10</v>
      </c>
      <c r="N19" s="9"/>
      <c r="O19" s="9"/>
      <c r="P19" s="7" t="s">
        <v>24</v>
      </c>
      <c r="Q19" s="9"/>
      <c r="R19" s="9">
        <v>-425</v>
      </c>
    </row>
    <row r="20" spans="2:18" x14ac:dyDescent="0.25">
      <c r="B20" s="8" t="s">
        <v>74</v>
      </c>
      <c r="C20" s="9"/>
      <c r="D20" s="7" t="s">
        <v>10</v>
      </c>
      <c r="E20" s="9"/>
      <c r="F20" s="9"/>
      <c r="G20" s="7" t="s">
        <v>24</v>
      </c>
      <c r="H20" s="9"/>
      <c r="I20" s="9">
        <v>-75</v>
      </c>
      <c r="K20" s="8" t="s">
        <v>74</v>
      </c>
      <c r="L20" s="9"/>
      <c r="M20" s="7" t="s">
        <v>10</v>
      </c>
      <c r="N20" s="9"/>
      <c r="O20" s="9"/>
      <c r="P20" s="7" t="s">
        <v>24</v>
      </c>
      <c r="Q20" s="9"/>
      <c r="R20" s="9">
        <v>-75</v>
      </c>
    </row>
    <row r="21" spans="2:18" x14ac:dyDescent="0.25">
      <c r="B21" s="8" t="s">
        <v>23</v>
      </c>
      <c r="C21" s="9"/>
      <c r="D21" s="7" t="s">
        <v>10</v>
      </c>
      <c r="E21" s="9"/>
      <c r="F21" s="9">
        <v>-168</v>
      </c>
      <c r="G21" s="7" t="s">
        <v>24</v>
      </c>
      <c r="H21" s="10">
        <v>0</v>
      </c>
      <c r="I21" s="9">
        <f>F21*H21</f>
        <v>0</v>
      </c>
      <c r="K21" s="8" t="s">
        <v>23</v>
      </c>
      <c r="L21" s="9"/>
      <c r="M21" s="7" t="s">
        <v>10</v>
      </c>
      <c r="N21" s="9"/>
      <c r="O21" s="9">
        <v>-168</v>
      </c>
      <c r="P21" s="7" t="s">
        <v>24</v>
      </c>
      <c r="Q21" s="10">
        <v>0</v>
      </c>
      <c r="R21" s="9">
        <f>O21*Q21</f>
        <v>0</v>
      </c>
    </row>
    <row r="22" spans="2:18" x14ac:dyDescent="0.25">
      <c r="B22" s="5" t="s">
        <v>25</v>
      </c>
      <c r="C22" s="6"/>
      <c r="D22" s="7" t="s">
        <v>10</v>
      </c>
      <c r="E22" s="6"/>
      <c r="F22" s="6"/>
      <c r="G22" s="7" t="s">
        <v>10</v>
      </c>
      <c r="H22" s="6"/>
      <c r="I22" s="6">
        <f>SUM(I14:I21)</f>
        <v>-3435</v>
      </c>
      <c r="K22" s="5" t="s">
        <v>25</v>
      </c>
      <c r="L22" s="6"/>
      <c r="M22" s="7" t="s">
        <v>10</v>
      </c>
      <c r="N22" s="6"/>
      <c r="O22" s="6"/>
      <c r="P22" s="7" t="s">
        <v>10</v>
      </c>
      <c r="Q22" s="6"/>
      <c r="R22" s="6">
        <f>SUM(R14:R21)</f>
        <v>-9839</v>
      </c>
    </row>
    <row r="23" spans="2:18" x14ac:dyDescent="0.25">
      <c r="B23" s="5" t="s">
        <v>26</v>
      </c>
      <c r="C23" s="6"/>
      <c r="D23" s="7" t="s">
        <v>10</v>
      </c>
      <c r="E23" s="6"/>
      <c r="F23" s="6"/>
      <c r="G23" s="7" t="s">
        <v>10</v>
      </c>
      <c r="H23" s="6"/>
      <c r="I23" s="6">
        <f>SUM(I12,I22)</f>
        <v>9085.3159999999989</v>
      </c>
      <c r="K23" s="5" t="s">
        <v>26</v>
      </c>
      <c r="L23" s="6"/>
      <c r="M23" s="7" t="s">
        <v>10</v>
      </c>
      <c r="N23" s="6"/>
      <c r="O23" s="6"/>
      <c r="P23" s="7" t="s">
        <v>10</v>
      </c>
      <c r="Q23" s="6"/>
      <c r="R23" s="6">
        <f>SUM(R12,R22)</f>
        <v>2681.3159999999989</v>
      </c>
    </row>
    <row r="24" spans="2:18" x14ac:dyDescent="0.25">
      <c r="B24" s="8" t="s">
        <v>10</v>
      </c>
      <c r="C24" s="9"/>
      <c r="D24" s="7" t="s">
        <v>10</v>
      </c>
      <c r="E24" s="9"/>
      <c r="F24" s="9"/>
      <c r="G24" s="7" t="s">
        <v>10</v>
      </c>
      <c r="H24" s="9"/>
      <c r="I24" s="9"/>
      <c r="K24" s="8" t="s">
        <v>10</v>
      </c>
      <c r="L24" s="9"/>
      <c r="M24" s="7" t="s">
        <v>10</v>
      </c>
      <c r="N24" s="9"/>
      <c r="O24" s="9"/>
      <c r="P24" s="7" t="s">
        <v>10</v>
      </c>
      <c r="Q24" s="9"/>
      <c r="R24" s="9"/>
    </row>
    <row r="25" spans="2:18" x14ac:dyDescent="0.25">
      <c r="B25" s="5" t="s">
        <v>27</v>
      </c>
      <c r="C25" s="6"/>
      <c r="D25" s="7" t="s">
        <v>10</v>
      </c>
      <c r="E25" s="6"/>
      <c r="F25" s="6"/>
      <c r="G25" s="7" t="s">
        <v>10</v>
      </c>
      <c r="H25" s="6"/>
      <c r="I25" s="6"/>
      <c r="K25" s="5" t="s">
        <v>27</v>
      </c>
      <c r="L25" s="6"/>
      <c r="M25" s="7" t="s">
        <v>10</v>
      </c>
      <c r="N25" s="6"/>
      <c r="O25" s="6"/>
      <c r="P25" s="7" t="s">
        <v>10</v>
      </c>
      <c r="Q25" s="6"/>
      <c r="R25" s="6"/>
    </row>
    <row r="26" spans="2:18" x14ac:dyDescent="0.25">
      <c r="B26" s="8" t="s">
        <v>75</v>
      </c>
      <c r="C26" s="9"/>
      <c r="D26" s="7" t="s">
        <v>10</v>
      </c>
      <c r="E26" s="9"/>
      <c r="F26" s="9">
        <v>-1</v>
      </c>
      <c r="G26" s="7" t="s">
        <v>10</v>
      </c>
      <c r="H26" s="9">
        <v>725</v>
      </c>
      <c r="I26" s="9">
        <f t="shared" ref="I26:I32" si="0">F26*H26</f>
        <v>-725</v>
      </c>
      <c r="K26" s="8" t="s">
        <v>75</v>
      </c>
      <c r="L26" s="9"/>
      <c r="M26" s="7" t="s">
        <v>10</v>
      </c>
      <c r="N26" s="9"/>
      <c r="O26" s="9">
        <v>-1</v>
      </c>
      <c r="P26" s="7" t="s">
        <v>10</v>
      </c>
      <c r="Q26" s="9">
        <v>725</v>
      </c>
      <c r="R26" s="9">
        <f t="shared" ref="R26:R32" si="1">O26*Q26</f>
        <v>-725</v>
      </c>
    </row>
    <row r="27" spans="2:18" x14ac:dyDescent="0.25">
      <c r="B27" s="8" t="s">
        <v>59</v>
      </c>
      <c r="C27" s="9"/>
      <c r="D27" s="7" t="s">
        <v>10</v>
      </c>
      <c r="E27" s="9"/>
      <c r="F27" s="9">
        <f>F18</f>
        <v>-35</v>
      </c>
      <c r="G27" s="7" t="s">
        <v>10</v>
      </c>
      <c r="H27" s="9">
        <v>23</v>
      </c>
      <c r="I27" s="9">
        <f t="shared" si="0"/>
        <v>-805</v>
      </c>
      <c r="K27" s="8" t="s">
        <v>28</v>
      </c>
      <c r="L27" s="9"/>
      <c r="M27" s="7" t="s">
        <v>10</v>
      </c>
      <c r="N27" s="9"/>
      <c r="O27" s="9">
        <v>-1</v>
      </c>
      <c r="P27" s="7" t="s">
        <v>10</v>
      </c>
      <c r="Q27" s="9">
        <v>100</v>
      </c>
      <c r="R27" s="9">
        <f t="shared" si="1"/>
        <v>-100</v>
      </c>
    </row>
    <row r="28" spans="2:18" x14ac:dyDescent="0.25">
      <c r="B28" s="8" t="s">
        <v>76</v>
      </c>
      <c r="C28" s="9"/>
      <c r="D28" s="7" t="s">
        <v>10</v>
      </c>
      <c r="E28" s="9"/>
      <c r="F28" s="9">
        <v>-1</v>
      </c>
      <c r="G28" s="7" t="s">
        <v>10</v>
      </c>
      <c r="H28" s="9">
        <v>200</v>
      </c>
      <c r="I28" s="9">
        <f t="shared" si="0"/>
        <v>-200</v>
      </c>
      <c r="K28" s="8" t="s">
        <v>76</v>
      </c>
      <c r="L28" s="9"/>
      <c r="M28" s="7" t="s">
        <v>10</v>
      </c>
      <c r="N28" s="9"/>
      <c r="O28" s="9">
        <v>-1</v>
      </c>
      <c r="P28" s="7" t="s">
        <v>10</v>
      </c>
      <c r="Q28" s="9">
        <v>200</v>
      </c>
      <c r="R28" s="9">
        <f t="shared" si="1"/>
        <v>-200</v>
      </c>
    </row>
    <row r="29" spans="2:18" x14ac:dyDescent="0.25">
      <c r="B29" s="8" t="s">
        <v>77</v>
      </c>
      <c r="C29" s="9"/>
      <c r="D29" s="7" t="s">
        <v>10</v>
      </c>
      <c r="E29" s="9"/>
      <c r="F29" s="9">
        <v>-1</v>
      </c>
      <c r="G29" s="7" t="s">
        <v>10</v>
      </c>
      <c r="H29" s="9">
        <v>500</v>
      </c>
      <c r="I29" s="9">
        <f t="shared" si="0"/>
        <v>-500</v>
      </c>
      <c r="K29" s="8" t="s">
        <v>77</v>
      </c>
      <c r="L29" s="9"/>
      <c r="M29" s="7" t="s">
        <v>10</v>
      </c>
      <c r="N29" s="9"/>
      <c r="O29" s="9">
        <v>-1</v>
      </c>
      <c r="P29" s="7" t="s">
        <v>10</v>
      </c>
      <c r="Q29" s="9">
        <v>500</v>
      </c>
      <c r="R29" s="9">
        <f t="shared" si="1"/>
        <v>-500</v>
      </c>
    </row>
    <row r="30" spans="2:18" x14ac:dyDescent="0.25">
      <c r="B30" s="8" t="s">
        <v>78</v>
      </c>
      <c r="C30" s="9"/>
      <c r="D30" s="7" t="s">
        <v>10</v>
      </c>
      <c r="E30" s="9"/>
      <c r="F30" s="9">
        <v>-1</v>
      </c>
      <c r="G30" s="7" t="s">
        <v>10</v>
      </c>
      <c r="H30" s="9">
        <v>175</v>
      </c>
      <c r="I30" s="9">
        <f t="shared" si="0"/>
        <v>-175</v>
      </c>
      <c r="K30" s="8" t="s">
        <v>78</v>
      </c>
      <c r="L30" s="9"/>
      <c r="M30" s="7" t="s">
        <v>10</v>
      </c>
      <c r="N30" s="9"/>
      <c r="O30" s="9">
        <v>-1</v>
      </c>
      <c r="P30" s="7" t="s">
        <v>10</v>
      </c>
      <c r="Q30" s="9">
        <v>175</v>
      </c>
      <c r="R30" s="9">
        <f t="shared" si="1"/>
        <v>-175</v>
      </c>
    </row>
    <row r="31" spans="2:18" x14ac:dyDescent="0.25">
      <c r="B31" s="8" t="s">
        <v>79</v>
      </c>
      <c r="C31" s="9"/>
      <c r="D31" s="7" t="s">
        <v>10</v>
      </c>
      <c r="E31" s="9"/>
      <c r="F31" s="9">
        <v>-2</v>
      </c>
      <c r="G31" s="7" t="s">
        <v>10</v>
      </c>
      <c r="H31" s="9">
        <v>140</v>
      </c>
      <c r="I31" s="9">
        <f t="shared" si="0"/>
        <v>-280</v>
      </c>
      <c r="K31" s="8" t="s">
        <v>79</v>
      </c>
      <c r="L31" s="9"/>
      <c r="M31" s="7" t="s">
        <v>10</v>
      </c>
      <c r="N31" s="9"/>
      <c r="O31" s="9">
        <v>-2</v>
      </c>
      <c r="P31" s="7" t="s">
        <v>10</v>
      </c>
      <c r="Q31" s="9">
        <v>140</v>
      </c>
      <c r="R31" s="9">
        <f t="shared" si="1"/>
        <v>-280</v>
      </c>
    </row>
    <row r="32" spans="2:18" x14ac:dyDescent="0.25">
      <c r="B32" s="12" t="s">
        <v>88</v>
      </c>
      <c r="C32" s="9"/>
      <c r="D32" s="7" t="s">
        <v>10</v>
      </c>
      <c r="E32" s="9"/>
      <c r="F32" s="9">
        <v>-1</v>
      </c>
      <c r="G32" s="7" t="s">
        <v>10</v>
      </c>
      <c r="H32" s="9">
        <v>700</v>
      </c>
      <c r="I32" s="9">
        <f t="shared" si="0"/>
        <v>-700</v>
      </c>
      <c r="K32" s="12" t="s">
        <v>88</v>
      </c>
      <c r="L32" s="9"/>
      <c r="M32" s="7" t="s">
        <v>10</v>
      </c>
      <c r="N32" s="9"/>
      <c r="O32" s="9">
        <v>-1</v>
      </c>
      <c r="P32" s="7" t="s">
        <v>10</v>
      </c>
      <c r="Q32" s="9">
        <v>700</v>
      </c>
      <c r="R32" s="9">
        <f t="shared" si="1"/>
        <v>-700</v>
      </c>
    </row>
    <row r="33" spans="2:18" x14ac:dyDescent="0.25">
      <c r="B33" s="24" t="s">
        <v>86</v>
      </c>
      <c r="F33" s="27">
        <f>F11*-1</f>
        <v>-41.457999999999998</v>
      </c>
      <c r="G33" t="s">
        <v>22</v>
      </c>
      <c r="I33" s="26">
        <f>700*F33/22</f>
        <v>-1319.1181818181817</v>
      </c>
      <c r="K33" s="24" t="s">
        <v>89</v>
      </c>
      <c r="O33" s="27">
        <f>O11*-1</f>
        <v>-41.457999999999998</v>
      </c>
      <c r="P33" t="s">
        <v>22</v>
      </c>
      <c r="R33" s="26">
        <f>700*O33/22</f>
        <v>-1319.1181818181817</v>
      </c>
    </row>
    <row r="34" spans="2:18" x14ac:dyDescent="0.25">
      <c r="B34" s="8" t="s">
        <v>33</v>
      </c>
      <c r="C34" s="9"/>
      <c r="D34" s="7" t="s">
        <v>10</v>
      </c>
      <c r="E34" s="9"/>
      <c r="F34" s="9"/>
      <c r="G34" s="7" t="s">
        <v>10</v>
      </c>
      <c r="H34" s="9"/>
      <c r="I34" s="9">
        <v>-500</v>
      </c>
      <c r="K34" s="8" t="s">
        <v>33</v>
      </c>
      <c r="L34" s="9"/>
      <c r="M34" s="7" t="s">
        <v>10</v>
      </c>
      <c r="N34" s="9"/>
      <c r="O34" s="9"/>
      <c r="P34" s="7" t="s">
        <v>10</v>
      </c>
      <c r="Q34" s="9"/>
      <c r="R34" s="9">
        <v>-500</v>
      </c>
    </row>
    <row r="35" spans="2:18" x14ac:dyDescent="0.25">
      <c r="B35" s="5" t="s">
        <v>80</v>
      </c>
      <c r="C35" s="6"/>
      <c r="D35" s="7" t="s">
        <v>10</v>
      </c>
      <c r="E35" s="6"/>
      <c r="F35" s="6"/>
      <c r="G35" s="7" t="s">
        <v>10</v>
      </c>
      <c r="H35" s="6"/>
      <c r="I35" s="6">
        <f>SUM(I26:I34)</f>
        <v>-5204.1181818181813</v>
      </c>
      <c r="K35" s="5" t="s">
        <v>80</v>
      </c>
      <c r="L35" s="6"/>
      <c r="M35" s="7" t="s">
        <v>10</v>
      </c>
      <c r="N35" s="6"/>
      <c r="O35" s="6"/>
      <c r="P35" s="7" t="s">
        <v>10</v>
      </c>
      <c r="Q35" s="6"/>
      <c r="R35" s="6">
        <f>SUM(R26:R34)</f>
        <v>-4499.1181818181813</v>
      </c>
    </row>
    <row r="36" spans="2:18" x14ac:dyDescent="0.25">
      <c r="B36" s="8" t="s">
        <v>35</v>
      </c>
      <c r="C36" s="9"/>
      <c r="D36" s="7" t="s">
        <v>10</v>
      </c>
      <c r="E36" s="9"/>
      <c r="F36" s="9"/>
      <c r="G36" s="7" t="s">
        <v>10</v>
      </c>
      <c r="H36" s="9"/>
      <c r="I36" s="9">
        <f>SUM(I23,I35)</f>
        <v>3881.1978181818176</v>
      </c>
      <c r="K36" s="8" t="s">
        <v>35</v>
      </c>
      <c r="L36" s="9"/>
      <c r="M36" s="7" t="s">
        <v>10</v>
      </c>
      <c r="N36" s="9"/>
      <c r="O36" s="9"/>
      <c r="P36" s="7" t="s">
        <v>10</v>
      </c>
      <c r="Q36" s="9"/>
      <c r="R36" s="9">
        <f>SUM(R23,R35)</f>
        <v>-1817.8021818181824</v>
      </c>
    </row>
    <row r="37" spans="2:18" x14ac:dyDescent="0.25">
      <c r="B37" s="1"/>
      <c r="C37" s="1"/>
      <c r="D37" s="1"/>
      <c r="E37" s="1"/>
      <c r="F37" s="1"/>
      <c r="G37" s="1"/>
      <c r="H37" s="1"/>
      <c r="I37" s="21"/>
      <c r="K37" s="1"/>
      <c r="L37" s="1"/>
      <c r="M37" s="1"/>
      <c r="N37" s="1"/>
      <c r="O37" s="1"/>
      <c r="P37" s="1"/>
      <c r="Q37" s="1"/>
      <c r="R37" s="21"/>
    </row>
    <row r="38" spans="2:18" x14ac:dyDescent="0.25"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B39" s="2" t="s">
        <v>81</v>
      </c>
      <c r="C39" s="1"/>
      <c r="D39" s="1"/>
      <c r="E39" s="1"/>
      <c r="F39" s="1"/>
      <c r="G39" s="1"/>
      <c r="H39" s="1"/>
      <c r="K39" s="43" t="s">
        <v>87</v>
      </c>
      <c r="L39" s="1"/>
      <c r="M39" s="1"/>
      <c r="N39" s="1"/>
      <c r="O39" s="1"/>
      <c r="P39" s="1"/>
      <c r="Q39" s="1"/>
    </row>
    <row r="40" spans="2:18" x14ac:dyDescent="0.25">
      <c r="B40" s="43" t="s">
        <v>87</v>
      </c>
      <c r="C40" s="1"/>
      <c r="D40" s="1"/>
      <c r="E40" s="1"/>
      <c r="F40" s="1"/>
      <c r="G40" s="1"/>
      <c r="H40" s="1"/>
      <c r="I40" s="1"/>
      <c r="K40" s="43" t="s">
        <v>98</v>
      </c>
      <c r="L40" s="1"/>
      <c r="M40" s="1"/>
      <c r="N40" s="1"/>
      <c r="O40" s="1"/>
      <c r="P40" s="1"/>
      <c r="Q40" s="1"/>
      <c r="R40" s="21"/>
    </row>
    <row r="41" spans="2:18" x14ac:dyDescent="0.25">
      <c r="B41" s="43" t="s">
        <v>98</v>
      </c>
      <c r="C41" s="1"/>
      <c r="D41" s="1"/>
      <c r="E41" s="1"/>
      <c r="F41" s="1"/>
      <c r="G41" s="1"/>
      <c r="H41" s="1"/>
      <c r="I41" s="1"/>
      <c r="K41" s="43" t="s">
        <v>97</v>
      </c>
      <c r="L41" s="1"/>
      <c r="M41" s="1"/>
      <c r="N41" s="1"/>
      <c r="O41" s="1"/>
      <c r="P41" s="1"/>
      <c r="Q41" s="1"/>
      <c r="R41" s="21"/>
    </row>
    <row r="42" spans="2:18" x14ac:dyDescent="0.25">
      <c r="B42" s="43" t="s">
        <v>97</v>
      </c>
      <c r="C42" s="1"/>
      <c r="D42" s="1"/>
      <c r="E42" s="1"/>
      <c r="F42" s="1"/>
      <c r="G42" s="1"/>
      <c r="H42" s="1"/>
      <c r="I42" s="1"/>
      <c r="K42" s="43" t="s">
        <v>90</v>
      </c>
      <c r="L42" s="1"/>
      <c r="M42" s="1"/>
      <c r="N42" s="1"/>
      <c r="O42" s="1"/>
      <c r="P42" s="1"/>
      <c r="Q42" s="1"/>
      <c r="R42" s="21"/>
    </row>
    <row r="43" spans="2:18" x14ac:dyDescent="0.25">
      <c r="B43" s="43" t="s">
        <v>90</v>
      </c>
      <c r="C43" s="1"/>
      <c r="D43" s="1"/>
      <c r="E43" s="1"/>
      <c r="F43" s="1"/>
      <c r="G43" s="1"/>
      <c r="H43" s="1"/>
      <c r="I43" s="1"/>
      <c r="K43" s="43" t="s">
        <v>91</v>
      </c>
      <c r="L43" s="1"/>
      <c r="M43" s="1"/>
      <c r="N43" s="1"/>
      <c r="O43" s="1"/>
      <c r="P43" s="1"/>
      <c r="Q43" s="1"/>
      <c r="R43" s="21"/>
    </row>
    <row r="44" spans="2:18" x14ac:dyDescent="0.25">
      <c r="B44" s="43" t="s">
        <v>91</v>
      </c>
      <c r="C44" s="1"/>
      <c r="D44" s="1"/>
      <c r="E44" s="1"/>
      <c r="F44" s="1"/>
      <c r="G44" s="1"/>
      <c r="H44" s="1"/>
      <c r="I44" s="1"/>
      <c r="K44" s="2"/>
      <c r="L44" s="1"/>
      <c r="M44" s="1"/>
      <c r="N44" s="1"/>
      <c r="O44" s="1"/>
      <c r="P44" s="1"/>
      <c r="Q44" s="1"/>
      <c r="R44" s="1"/>
    </row>
    <row r="45" spans="2:18" x14ac:dyDescent="0.25">
      <c r="B45" s="13"/>
      <c r="C45" s="1"/>
      <c r="D45" s="1"/>
      <c r="E45" s="1"/>
      <c r="F45" s="1"/>
      <c r="G45" s="1"/>
      <c r="H45" s="1"/>
      <c r="I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K46" s="28" t="s">
        <v>107</v>
      </c>
      <c r="L46" s="1"/>
      <c r="M46" s="1"/>
      <c r="N46" s="1"/>
      <c r="O46" s="1"/>
      <c r="P46" s="1"/>
      <c r="Q46" s="1"/>
      <c r="R46" s="1"/>
    </row>
    <row r="47" spans="2:18" x14ac:dyDescent="0.25">
      <c r="B47" s="28" t="s">
        <v>107</v>
      </c>
      <c r="C47" s="1"/>
      <c r="D47" s="1"/>
      <c r="E47" s="1"/>
      <c r="L47" s="1"/>
      <c r="M47" s="1"/>
      <c r="N47" s="1"/>
      <c r="O47" s="1"/>
      <c r="P47" s="1"/>
      <c r="Q47" s="1"/>
      <c r="R47" s="1"/>
    </row>
    <row r="48" spans="2:18" x14ac:dyDescent="0.25">
      <c r="K48" s="2" t="s">
        <v>37</v>
      </c>
      <c r="L48" s="1"/>
      <c r="M48" s="1"/>
      <c r="N48" s="1"/>
      <c r="O48" s="1"/>
      <c r="P48" s="1"/>
      <c r="Q48" s="1"/>
      <c r="R48" s="1"/>
    </row>
    <row r="49" spans="2:18" x14ac:dyDescent="0.25">
      <c r="B49" s="2" t="s">
        <v>37</v>
      </c>
      <c r="K49" s="2" t="s">
        <v>38</v>
      </c>
      <c r="L49" s="1"/>
      <c r="M49" s="1"/>
      <c r="N49" s="1"/>
      <c r="O49" s="1"/>
      <c r="P49" s="1"/>
      <c r="Q49" s="1"/>
      <c r="R49" s="1"/>
    </row>
    <row r="50" spans="2:18" x14ac:dyDescent="0.25">
      <c r="B50" s="2" t="s">
        <v>38</v>
      </c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0A39-B1A6-402A-A030-F7C186F50B72}">
  <dimension ref="A1:AA57"/>
  <sheetViews>
    <sheetView tabSelected="1" zoomScaleNormal="100" workbookViewId="0">
      <selection activeCell="B3" sqref="B3"/>
    </sheetView>
  </sheetViews>
  <sheetFormatPr defaultRowHeight="15" x14ac:dyDescent="0.25"/>
  <cols>
    <col min="1" max="1" width="1.5703125" customWidth="1"/>
    <col min="2" max="2" width="34.7109375" customWidth="1"/>
    <col min="3" max="3" width="10.28515625" customWidth="1"/>
    <col min="4" max="8" width="7.7109375" customWidth="1"/>
    <col min="9" max="9" width="10.28515625" customWidth="1"/>
    <col min="10" max="10" width="1.5703125" customWidth="1"/>
    <col min="11" max="11" width="34.7109375" customWidth="1"/>
    <col min="12" max="12" width="10.28515625" customWidth="1"/>
    <col min="13" max="17" width="7.7109375" customWidth="1"/>
    <col min="18" max="18" width="10.28515625" customWidth="1"/>
    <col min="19" max="19" width="1.5703125" customWidth="1"/>
    <col min="20" max="20" width="34.7109375" customWidth="1"/>
    <col min="21" max="21" width="10.28515625" customWidth="1"/>
    <col min="22" max="26" width="7.7109375" customWidth="1"/>
    <col min="27" max="27" width="10.28515625" customWidth="1"/>
  </cols>
  <sheetData>
    <row r="1" spans="2:27" ht="43.5" customHeight="1" x14ac:dyDescent="0.25"/>
    <row r="2" spans="2:27" x14ac:dyDescent="0.25">
      <c r="B2" s="1" t="s">
        <v>94</v>
      </c>
      <c r="C2" s="1"/>
      <c r="D2" s="1"/>
      <c r="E2" s="1"/>
      <c r="F2" s="1"/>
      <c r="G2" s="1"/>
      <c r="H2" s="1"/>
      <c r="I2" s="1"/>
      <c r="K2" s="1" t="s">
        <v>94</v>
      </c>
      <c r="L2" s="1"/>
      <c r="M2" s="1"/>
      <c r="N2" s="1"/>
      <c r="O2" s="1"/>
      <c r="P2" s="1"/>
      <c r="Q2" s="1"/>
      <c r="R2" s="1"/>
      <c r="T2" s="1" t="s">
        <v>94</v>
      </c>
      <c r="U2" s="1"/>
      <c r="V2" s="1"/>
      <c r="W2" s="1"/>
      <c r="X2" s="1"/>
      <c r="Y2" s="1"/>
      <c r="Z2" s="1"/>
      <c r="AA2" s="1"/>
    </row>
    <row r="3" spans="2:27" x14ac:dyDescent="0.25">
      <c r="B3" s="2" t="s">
        <v>0</v>
      </c>
      <c r="C3" s="13" t="s">
        <v>93</v>
      </c>
      <c r="D3" s="1"/>
      <c r="E3" s="1"/>
      <c r="F3" s="1"/>
      <c r="G3" s="1"/>
      <c r="H3" s="1"/>
      <c r="I3" s="1"/>
      <c r="K3" s="2" t="s">
        <v>0</v>
      </c>
      <c r="L3" s="2" t="s">
        <v>93</v>
      </c>
      <c r="M3" s="1"/>
      <c r="N3" s="1"/>
      <c r="O3" s="1"/>
      <c r="P3" s="1"/>
      <c r="Q3" s="1"/>
      <c r="R3" s="1"/>
      <c r="T3" s="2" t="s">
        <v>0</v>
      </c>
      <c r="U3" s="2" t="s">
        <v>93</v>
      </c>
      <c r="V3" s="1"/>
      <c r="W3" s="1"/>
      <c r="X3" s="1"/>
      <c r="Y3" s="1"/>
      <c r="Z3" s="1"/>
      <c r="AA3" s="1"/>
    </row>
    <row r="4" spans="2:27" x14ac:dyDescent="0.25">
      <c r="B4" s="2" t="s">
        <v>1</v>
      </c>
      <c r="C4" s="2">
        <v>2023</v>
      </c>
      <c r="D4" s="1"/>
      <c r="E4" s="1"/>
      <c r="F4" s="1"/>
      <c r="G4" s="1"/>
      <c r="H4" s="1"/>
      <c r="I4" s="1"/>
      <c r="K4" s="2" t="s">
        <v>1</v>
      </c>
      <c r="L4" s="2">
        <v>2023</v>
      </c>
      <c r="M4" s="1"/>
      <c r="N4" s="1"/>
      <c r="O4" s="1"/>
      <c r="P4" s="1"/>
      <c r="Q4" s="1"/>
      <c r="R4" s="1"/>
      <c r="T4" s="2" t="s">
        <v>1</v>
      </c>
      <c r="U4" s="2">
        <v>2023</v>
      </c>
      <c r="V4" s="1"/>
      <c r="W4" s="1"/>
      <c r="X4" s="1"/>
      <c r="Y4" s="1"/>
      <c r="Z4" s="1"/>
      <c r="AA4" s="1"/>
    </row>
    <row r="5" spans="2:27" x14ac:dyDescent="0.25">
      <c r="B5" s="2" t="s">
        <v>2</v>
      </c>
      <c r="C5" s="2" t="s">
        <v>61</v>
      </c>
      <c r="D5" s="1"/>
      <c r="E5" s="1"/>
      <c r="F5" s="1"/>
      <c r="G5" s="1"/>
      <c r="H5" s="1"/>
      <c r="I5" s="1"/>
      <c r="K5" s="2" t="s">
        <v>2</v>
      </c>
      <c r="L5" s="2" t="s">
        <v>61</v>
      </c>
      <c r="M5" s="1"/>
      <c r="N5" s="1"/>
      <c r="O5" s="1"/>
      <c r="P5" s="1"/>
      <c r="Q5" s="1"/>
      <c r="R5" s="1"/>
      <c r="T5" s="2" t="s">
        <v>2</v>
      </c>
      <c r="U5" s="2" t="s">
        <v>61</v>
      </c>
      <c r="V5" s="1"/>
      <c r="W5" s="1"/>
      <c r="X5" s="1"/>
      <c r="Y5" s="1"/>
      <c r="Z5" s="1"/>
      <c r="AA5" s="1"/>
    </row>
    <row r="6" spans="2:27" x14ac:dyDescent="0.25">
      <c r="B6" s="2" t="s">
        <v>4</v>
      </c>
      <c r="C6" s="2" t="s">
        <v>39</v>
      </c>
      <c r="D6" s="1"/>
      <c r="E6" s="1"/>
      <c r="F6" s="1"/>
      <c r="G6" s="1"/>
      <c r="H6" s="1"/>
      <c r="I6" s="1"/>
      <c r="K6" s="2" t="s">
        <v>4</v>
      </c>
      <c r="L6" s="2" t="s">
        <v>55</v>
      </c>
      <c r="M6" s="1"/>
      <c r="N6" s="1"/>
      <c r="O6" s="1"/>
      <c r="P6" s="1"/>
      <c r="Q6" s="1"/>
      <c r="R6" s="1"/>
      <c r="T6" s="2" t="s">
        <v>4</v>
      </c>
      <c r="U6" s="2" t="s">
        <v>5</v>
      </c>
      <c r="V6" s="1"/>
      <c r="W6" s="1"/>
      <c r="X6" s="1"/>
      <c r="Y6" s="1"/>
      <c r="Z6" s="1"/>
      <c r="AA6" s="1"/>
    </row>
    <row r="7" spans="2:27" x14ac:dyDescent="0.25">
      <c r="B7" s="2" t="s">
        <v>6</v>
      </c>
      <c r="C7" s="2" t="s">
        <v>7</v>
      </c>
      <c r="D7" s="1"/>
      <c r="E7" s="1"/>
      <c r="F7" s="1"/>
      <c r="G7" s="1"/>
      <c r="H7" s="1"/>
      <c r="I7" s="1"/>
      <c r="K7" s="2" t="s">
        <v>6</v>
      </c>
      <c r="L7" s="2" t="s">
        <v>7</v>
      </c>
      <c r="M7" s="1"/>
      <c r="N7" s="1"/>
      <c r="O7" s="1"/>
      <c r="P7" s="1"/>
      <c r="Q7" s="1"/>
      <c r="R7" s="1"/>
      <c r="T7" s="2" t="s">
        <v>6</v>
      </c>
      <c r="U7" s="2" t="s">
        <v>7</v>
      </c>
      <c r="V7" s="1"/>
      <c r="W7" s="1"/>
      <c r="X7" s="1"/>
      <c r="Y7" s="1"/>
      <c r="Z7" s="1"/>
      <c r="AA7" s="1"/>
    </row>
    <row r="8" spans="2:27" x14ac:dyDescent="0.25">
      <c r="B8" s="1"/>
      <c r="C8" s="1"/>
      <c r="D8" s="1"/>
      <c r="E8" s="1"/>
      <c r="F8" s="1"/>
      <c r="G8" s="1"/>
      <c r="H8" s="1"/>
      <c r="I8" s="1"/>
      <c r="K8" s="1"/>
      <c r="L8" s="1"/>
      <c r="M8" s="1"/>
      <c r="N8" s="1"/>
      <c r="O8" s="1"/>
      <c r="P8" s="1"/>
      <c r="Q8" s="1"/>
      <c r="R8" s="1"/>
      <c r="T8" s="1"/>
      <c r="U8" s="1"/>
      <c r="V8" s="1"/>
      <c r="W8" s="1"/>
      <c r="X8" s="1"/>
      <c r="Y8" s="1"/>
      <c r="Z8" s="1"/>
      <c r="AA8" s="1"/>
    </row>
    <row r="9" spans="2:27" x14ac:dyDescent="0.25">
      <c r="B9" s="3" t="s">
        <v>8</v>
      </c>
      <c r="C9" s="4" t="s">
        <v>47</v>
      </c>
      <c r="D9" s="4" t="s">
        <v>10</v>
      </c>
      <c r="E9" s="4" t="s">
        <v>48</v>
      </c>
      <c r="F9" s="4" t="s">
        <v>9</v>
      </c>
      <c r="G9" s="4" t="s">
        <v>10</v>
      </c>
      <c r="H9" s="4" t="s">
        <v>11</v>
      </c>
      <c r="I9" s="4" t="s">
        <v>12</v>
      </c>
      <c r="K9" s="3" t="s">
        <v>8</v>
      </c>
      <c r="L9" s="4" t="s">
        <v>47</v>
      </c>
      <c r="M9" s="4" t="s">
        <v>10</v>
      </c>
      <c r="N9" s="4" t="s">
        <v>48</v>
      </c>
      <c r="O9" s="4" t="s">
        <v>9</v>
      </c>
      <c r="P9" s="4" t="s">
        <v>10</v>
      </c>
      <c r="Q9" s="4" t="s">
        <v>11</v>
      </c>
      <c r="R9" s="4" t="s">
        <v>12</v>
      </c>
      <c r="T9" s="3" t="s">
        <v>8</v>
      </c>
      <c r="U9" s="4" t="s">
        <v>47</v>
      </c>
      <c r="V9" s="4" t="s">
        <v>10</v>
      </c>
      <c r="W9" s="4" t="s">
        <v>48</v>
      </c>
      <c r="X9" s="4" t="s">
        <v>9</v>
      </c>
      <c r="Y9" s="4" t="s">
        <v>10</v>
      </c>
      <c r="Z9" s="4" t="s">
        <v>11</v>
      </c>
      <c r="AA9" s="4" t="s">
        <v>12</v>
      </c>
    </row>
    <row r="10" spans="2:27" x14ac:dyDescent="0.25">
      <c r="B10" s="5" t="s">
        <v>13</v>
      </c>
      <c r="C10" s="6"/>
      <c r="D10" s="7" t="s">
        <v>10</v>
      </c>
      <c r="E10" s="6"/>
      <c r="F10" s="6"/>
      <c r="G10" s="7" t="s">
        <v>10</v>
      </c>
      <c r="H10" s="6"/>
      <c r="I10" s="6"/>
      <c r="K10" s="5" t="s">
        <v>13</v>
      </c>
      <c r="L10" s="6"/>
      <c r="M10" s="7" t="s">
        <v>10</v>
      </c>
      <c r="N10" s="6"/>
      <c r="O10" s="6"/>
      <c r="P10" s="7" t="s">
        <v>10</v>
      </c>
      <c r="Q10" s="6"/>
      <c r="R10" s="6"/>
      <c r="T10" s="5" t="s">
        <v>13</v>
      </c>
      <c r="U10" s="6"/>
      <c r="V10" s="7" t="s">
        <v>10</v>
      </c>
      <c r="W10" s="6"/>
      <c r="X10" s="6"/>
      <c r="Y10" s="7" t="s">
        <v>10</v>
      </c>
      <c r="Z10" s="6"/>
      <c r="AA10" s="6"/>
    </row>
    <row r="11" spans="2:27" x14ac:dyDescent="0.25">
      <c r="B11" s="12" t="s">
        <v>92</v>
      </c>
      <c r="C11" s="9">
        <f>F12*1.05</f>
        <v>25.490196078431378</v>
      </c>
      <c r="D11" s="18" t="s">
        <v>22</v>
      </c>
      <c r="E11" s="10">
        <v>0.3</v>
      </c>
      <c r="F11" s="11">
        <f>C11*E11</f>
        <v>7.647058823529413</v>
      </c>
      <c r="G11" s="18" t="s">
        <v>69</v>
      </c>
      <c r="H11" s="10">
        <f>I12/F11/1000</f>
        <v>1.1587301587301586</v>
      </c>
      <c r="I11" s="9"/>
      <c r="K11" s="8" t="s">
        <v>14</v>
      </c>
      <c r="L11" s="9">
        <f>O12*1.05</f>
        <v>31.372549019607845</v>
      </c>
      <c r="M11" s="18" t="s">
        <v>22</v>
      </c>
      <c r="N11" s="10">
        <v>0.3</v>
      </c>
      <c r="O11" s="11">
        <f>L11*N11</f>
        <v>9.4117647058823533</v>
      </c>
      <c r="P11" s="18" t="s">
        <v>69</v>
      </c>
      <c r="Q11" s="10">
        <f>R12/O11/1000</f>
        <v>1.1587301587301588</v>
      </c>
      <c r="R11" s="9"/>
      <c r="T11" s="8" t="s">
        <v>14</v>
      </c>
      <c r="U11" s="9">
        <f>X12*1.05</f>
        <v>31.372549019607845</v>
      </c>
      <c r="V11" s="18" t="s">
        <v>22</v>
      </c>
      <c r="W11" s="10">
        <v>0.3</v>
      </c>
      <c r="X11" s="11">
        <f>U11*W11</f>
        <v>9.4117647058823533</v>
      </c>
      <c r="Y11" s="18" t="s">
        <v>69</v>
      </c>
      <c r="Z11" s="10">
        <f>AA12/X11/1000</f>
        <v>1.1587301587301588</v>
      </c>
      <c r="AA11" s="9"/>
    </row>
    <row r="12" spans="2:27" x14ac:dyDescent="0.25">
      <c r="B12" s="8" t="s">
        <v>16</v>
      </c>
      <c r="C12" s="9">
        <f>F11*0.85*1000</f>
        <v>6500.0000000000009</v>
      </c>
      <c r="D12" s="18" t="s">
        <v>15</v>
      </c>
      <c r="E12" s="10">
        <f>I12/C12</f>
        <v>1.3632119514472454</v>
      </c>
      <c r="F12" s="53">
        <v>24.276377217553691</v>
      </c>
      <c r="G12" s="18" t="s">
        <v>22</v>
      </c>
      <c r="H12" s="53">
        <v>365</v>
      </c>
      <c r="I12" s="9">
        <f>F12*H12</f>
        <v>8860.8776844070962</v>
      </c>
      <c r="K12" s="8" t="s">
        <v>16</v>
      </c>
      <c r="L12" s="9">
        <f>O11*0.85*1000</f>
        <v>8000</v>
      </c>
      <c r="M12" s="18" t="s">
        <v>15</v>
      </c>
      <c r="N12" s="10">
        <f>R12/L12</f>
        <v>1.3632119514472456</v>
      </c>
      <c r="O12" s="53">
        <v>29.878618113912232</v>
      </c>
      <c r="P12" s="18" t="s">
        <v>22</v>
      </c>
      <c r="Q12" s="53">
        <v>365</v>
      </c>
      <c r="R12" s="9">
        <f>O12*Q12</f>
        <v>10905.695611577965</v>
      </c>
      <c r="T12" s="8" t="s">
        <v>16</v>
      </c>
      <c r="U12" s="9">
        <f>X11*0.85*1000</f>
        <v>8000</v>
      </c>
      <c r="V12" s="18" t="s">
        <v>15</v>
      </c>
      <c r="W12" s="10">
        <f>AA12/U12</f>
        <v>1.3632119514472456</v>
      </c>
      <c r="X12" s="53">
        <v>29.878618113912232</v>
      </c>
      <c r="Y12" s="18" t="s">
        <v>22</v>
      </c>
      <c r="Z12" s="53">
        <v>365</v>
      </c>
      <c r="AA12" s="9">
        <f>X12*Z12</f>
        <v>10905.695611577965</v>
      </c>
    </row>
    <row r="13" spans="2:27" x14ac:dyDescent="0.25">
      <c r="B13" s="8" t="s">
        <v>62</v>
      </c>
      <c r="C13" s="9"/>
      <c r="D13" s="7" t="s">
        <v>10</v>
      </c>
      <c r="E13" s="9"/>
      <c r="F13" s="9"/>
      <c r="G13" s="7" t="s">
        <v>63</v>
      </c>
      <c r="H13" s="9"/>
      <c r="I13" s="9">
        <v>870</v>
      </c>
      <c r="K13" s="8" t="s">
        <v>62</v>
      </c>
      <c r="L13" s="9"/>
      <c r="M13" s="7" t="s">
        <v>10</v>
      </c>
      <c r="N13" s="9"/>
      <c r="O13" s="9"/>
      <c r="P13" s="7" t="s">
        <v>63</v>
      </c>
      <c r="Q13" s="9"/>
      <c r="R13" s="9">
        <v>870</v>
      </c>
      <c r="T13" s="8" t="s">
        <v>62</v>
      </c>
      <c r="U13" s="9"/>
      <c r="V13" s="7" t="s">
        <v>10</v>
      </c>
      <c r="W13" s="9"/>
      <c r="X13" s="9"/>
      <c r="Y13" s="7" t="s">
        <v>63</v>
      </c>
      <c r="Z13" s="9"/>
      <c r="AA13" s="9">
        <v>870</v>
      </c>
    </row>
    <row r="14" spans="2:27" x14ac:dyDescent="0.25">
      <c r="B14" s="5" t="s">
        <v>17</v>
      </c>
      <c r="C14" s="6"/>
      <c r="D14" s="7" t="s">
        <v>10</v>
      </c>
      <c r="E14" s="6"/>
      <c r="F14" s="6"/>
      <c r="G14" s="7" t="s">
        <v>10</v>
      </c>
      <c r="H14" s="6"/>
      <c r="I14" s="6">
        <f>SUM(I11:I13)</f>
        <v>9730.8776844070962</v>
      </c>
      <c r="K14" s="5" t="s">
        <v>17</v>
      </c>
      <c r="L14" s="6"/>
      <c r="M14" s="7" t="s">
        <v>10</v>
      </c>
      <c r="N14" s="6"/>
      <c r="O14" s="6"/>
      <c r="P14" s="7" t="s">
        <v>10</v>
      </c>
      <c r="Q14" s="6"/>
      <c r="R14" s="6">
        <f>SUM(R11:R13)</f>
        <v>11775.695611577965</v>
      </c>
      <c r="T14" s="5" t="s">
        <v>17</v>
      </c>
      <c r="U14" s="6"/>
      <c r="V14" s="7" t="s">
        <v>10</v>
      </c>
      <c r="W14" s="6"/>
      <c r="X14" s="6"/>
      <c r="Y14" s="7" t="s">
        <v>10</v>
      </c>
      <c r="Z14" s="6"/>
      <c r="AA14" s="6">
        <f>SUM(AA11:AA13)</f>
        <v>11775.695611577965</v>
      </c>
    </row>
    <row r="15" spans="2:27" x14ac:dyDescent="0.25">
      <c r="B15" s="8" t="s">
        <v>10</v>
      </c>
      <c r="C15" s="9"/>
      <c r="D15" s="7" t="s">
        <v>10</v>
      </c>
      <c r="E15" s="9"/>
      <c r="F15" s="9"/>
      <c r="G15" s="7" t="s">
        <v>10</v>
      </c>
      <c r="H15" s="9"/>
      <c r="I15" s="9"/>
      <c r="K15" s="8" t="s">
        <v>10</v>
      </c>
      <c r="L15" s="9"/>
      <c r="M15" s="7" t="s">
        <v>10</v>
      </c>
      <c r="N15" s="9"/>
      <c r="O15" s="9"/>
      <c r="P15" s="7" t="s">
        <v>10</v>
      </c>
      <c r="Q15" s="9"/>
      <c r="R15" s="9"/>
      <c r="T15" s="8" t="s">
        <v>10</v>
      </c>
      <c r="U15" s="9"/>
      <c r="V15" s="7" t="s">
        <v>10</v>
      </c>
      <c r="W15" s="9"/>
      <c r="X15" s="9"/>
      <c r="Y15" s="7" t="s">
        <v>10</v>
      </c>
      <c r="Z15" s="9"/>
      <c r="AA15" s="9"/>
    </row>
    <row r="16" spans="2:27" x14ac:dyDescent="0.25">
      <c r="B16" s="5" t="s">
        <v>18</v>
      </c>
      <c r="C16" s="6"/>
      <c r="D16" s="7" t="s">
        <v>10</v>
      </c>
      <c r="E16" s="6"/>
      <c r="F16" s="6"/>
      <c r="G16" s="7" t="s">
        <v>10</v>
      </c>
      <c r="H16" s="6"/>
      <c r="I16" s="6"/>
      <c r="K16" s="5" t="s">
        <v>18</v>
      </c>
      <c r="L16" s="6"/>
      <c r="M16" s="7" t="s">
        <v>10</v>
      </c>
      <c r="N16" s="6"/>
      <c r="O16" s="6"/>
      <c r="P16" s="7" t="s">
        <v>10</v>
      </c>
      <c r="Q16" s="6"/>
      <c r="R16" s="6"/>
      <c r="T16" s="5" t="s">
        <v>18</v>
      </c>
      <c r="U16" s="6"/>
      <c r="V16" s="7" t="s">
        <v>10</v>
      </c>
      <c r="W16" s="6"/>
      <c r="X16" s="6"/>
      <c r="Y16" s="7" t="s">
        <v>10</v>
      </c>
      <c r="Z16" s="6"/>
      <c r="AA16" s="6"/>
    </row>
    <row r="17" spans="2:27" x14ac:dyDescent="0.25">
      <c r="B17" s="8" t="s">
        <v>72</v>
      </c>
      <c r="C17" s="9"/>
      <c r="D17" s="7" t="s">
        <v>10</v>
      </c>
      <c r="E17" s="9"/>
      <c r="F17" s="9">
        <v>-2</v>
      </c>
      <c r="G17" s="7" t="s">
        <v>24</v>
      </c>
      <c r="H17" s="9">
        <v>950</v>
      </c>
      <c r="I17" s="9">
        <f>F17*H17</f>
        <v>-1900</v>
      </c>
      <c r="K17" s="8" t="s">
        <v>72</v>
      </c>
      <c r="L17" s="9"/>
      <c r="M17" s="7" t="s">
        <v>10</v>
      </c>
      <c r="N17" s="9"/>
      <c r="O17" s="9">
        <v>-2</v>
      </c>
      <c r="P17" s="7" t="s">
        <v>24</v>
      </c>
      <c r="Q17" s="9">
        <v>950</v>
      </c>
      <c r="R17" s="9">
        <f>O17*Q17</f>
        <v>-1900</v>
      </c>
      <c r="T17" s="8" t="s">
        <v>72</v>
      </c>
      <c r="U17" s="9"/>
      <c r="V17" s="7" t="s">
        <v>10</v>
      </c>
      <c r="W17" s="9"/>
      <c r="X17" s="9">
        <v>-2</v>
      </c>
      <c r="Y17" s="7" t="s">
        <v>24</v>
      </c>
      <c r="Z17" s="9">
        <v>950</v>
      </c>
      <c r="AA17" s="9">
        <f>X17*Z17</f>
        <v>-1900</v>
      </c>
    </row>
    <row r="18" spans="2:27" x14ac:dyDescent="0.25">
      <c r="B18" s="8" t="s">
        <v>64</v>
      </c>
      <c r="C18" s="9"/>
      <c r="D18" s="7" t="s">
        <v>10</v>
      </c>
      <c r="E18" s="9"/>
      <c r="F18" s="9">
        <v>-30</v>
      </c>
      <c r="G18" s="7" t="s">
        <v>22</v>
      </c>
      <c r="H18" s="10"/>
      <c r="I18" s="9"/>
      <c r="K18" s="8" t="s">
        <v>64</v>
      </c>
      <c r="L18" s="9"/>
      <c r="M18" s="7" t="s">
        <v>10</v>
      </c>
      <c r="N18" s="9"/>
      <c r="O18" s="9">
        <v>-30</v>
      </c>
      <c r="P18" s="7" t="s">
        <v>22</v>
      </c>
      <c r="Q18" s="10"/>
      <c r="R18" s="9"/>
      <c r="T18" s="8" t="s">
        <v>64</v>
      </c>
      <c r="U18" s="9"/>
      <c r="V18" s="7" t="s">
        <v>10</v>
      </c>
      <c r="W18" s="9"/>
      <c r="X18" s="9">
        <v>-30</v>
      </c>
      <c r="Y18" s="7" t="s">
        <v>22</v>
      </c>
      <c r="Z18" s="10"/>
      <c r="AA18" s="9"/>
    </row>
    <row r="19" spans="2:27" x14ac:dyDescent="0.25">
      <c r="B19" s="8" t="s">
        <v>23</v>
      </c>
      <c r="C19" s="9"/>
      <c r="D19" s="7" t="s">
        <v>10</v>
      </c>
      <c r="E19" s="9"/>
      <c r="F19" s="9">
        <v>-195</v>
      </c>
      <c r="G19" s="7" t="s">
        <v>24</v>
      </c>
      <c r="H19" s="10">
        <v>0</v>
      </c>
      <c r="I19" s="9">
        <f>F19*H19</f>
        <v>0</v>
      </c>
      <c r="K19" s="8" t="s">
        <v>23</v>
      </c>
      <c r="L19" s="9"/>
      <c r="M19" s="7" t="s">
        <v>10</v>
      </c>
      <c r="N19" s="9"/>
      <c r="O19" s="9">
        <v>-240</v>
      </c>
      <c r="P19" s="7" t="s">
        <v>24</v>
      </c>
      <c r="Q19" s="10">
        <v>0</v>
      </c>
      <c r="R19" s="9">
        <f>O19*Q19</f>
        <v>0</v>
      </c>
      <c r="T19" s="8" t="s">
        <v>23</v>
      </c>
      <c r="U19" s="9"/>
      <c r="V19" s="7" t="s">
        <v>10</v>
      </c>
      <c r="W19" s="9"/>
      <c r="X19" s="9">
        <v>-240</v>
      </c>
      <c r="Y19" s="7" t="s">
        <v>24</v>
      </c>
      <c r="Z19" s="10">
        <v>0</v>
      </c>
      <c r="AA19" s="9">
        <f>X19*Z19</f>
        <v>0</v>
      </c>
    </row>
    <row r="20" spans="2:27" x14ac:dyDescent="0.25">
      <c r="B20" s="5" t="s">
        <v>25</v>
      </c>
      <c r="C20" s="6"/>
      <c r="D20" s="7" t="s">
        <v>10</v>
      </c>
      <c r="E20" s="6"/>
      <c r="F20" s="6"/>
      <c r="G20" s="7" t="s">
        <v>10</v>
      </c>
      <c r="H20" s="6"/>
      <c r="I20" s="6">
        <f>SUM(I16:I19)</f>
        <v>-1900</v>
      </c>
      <c r="K20" s="5" t="s">
        <v>25</v>
      </c>
      <c r="L20" s="6"/>
      <c r="M20" s="7" t="s">
        <v>10</v>
      </c>
      <c r="N20" s="6"/>
      <c r="O20" s="6"/>
      <c r="P20" s="7" t="s">
        <v>10</v>
      </c>
      <c r="Q20" s="6"/>
      <c r="R20" s="6">
        <f>SUM(R16:R19)</f>
        <v>-1900</v>
      </c>
      <c r="T20" s="5" t="s">
        <v>25</v>
      </c>
      <c r="U20" s="6"/>
      <c r="V20" s="7" t="s">
        <v>10</v>
      </c>
      <c r="W20" s="6"/>
      <c r="X20" s="6"/>
      <c r="Y20" s="7" t="s">
        <v>10</v>
      </c>
      <c r="Z20" s="6"/>
      <c r="AA20" s="6">
        <f>SUM(AA16:AA19)</f>
        <v>-1900</v>
      </c>
    </row>
    <row r="21" spans="2:27" x14ac:dyDescent="0.25">
      <c r="B21" s="5" t="s">
        <v>26</v>
      </c>
      <c r="C21" s="6"/>
      <c r="D21" s="7" t="s">
        <v>10</v>
      </c>
      <c r="E21" s="6"/>
      <c r="F21" s="6"/>
      <c r="G21" s="7" t="s">
        <v>10</v>
      </c>
      <c r="H21" s="6"/>
      <c r="I21" s="6">
        <f>SUM(I14,I20)</f>
        <v>7830.8776844070962</v>
      </c>
      <c r="K21" s="5" t="s">
        <v>26</v>
      </c>
      <c r="L21" s="6"/>
      <c r="M21" s="7" t="s">
        <v>10</v>
      </c>
      <c r="N21" s="6"/>
      <c r="O21" s="6"/>
      <c r="P21" s="7" t="s">
        <v>10</v>
      </c>
      <c r="Q21" s="6"/>
      <c r="R21" s="6">
        <f>SUM(R14,R20)</f>
        <v>9875.6956115779649</v>
      </c>
      <c r="T21" s="5" t="s">
        <v>26</v>
      </c>
      <c r="U21" s="6"/>
      <c r="V21" s="7" t="s">
        <v>10</v>
      </c>
      <c r="W21" s="6"/>
      <c r="X21" s="6"/>
      <c r="Y21" s="7" t="s">
        <v>10</v>
      </c>
      <c r="Z21" s="6"/>
      <c r="AA21" s="6">
        <f>SUM(AA14,AA20)</f>
        <v>9875.6956115779649</v>
      </c>
    </row>
    <row r="22" spans="2:27" x14ac:dyDescent="0.25">
      <c r="B22" s="8" t="s">
        <v>10</v>
      </c>
      <c r="C22" s="9"/>
      <c r="D22" s="7" t="s">
        <v>10</v>
      </c>
      <c r="E22" s="9"/>
      <c r="F22" s="9"/>
      <c r="G22" s="7" t="s">
        <v>10</v>
      </c>
      <c r="H22" s="9"/>
      <c r="I22" s="9"/>
      <c r="K22" s="8" t="s">
        <v>10</v>
      </c>
      <c r="L22" s="9"/>
      <c r="M22" s="7" t="s">
        <v>10</v>
      </c>
      <c r="N22" s="9"/>
      <c r="O22" s="9"/>
      <c r="P22" s="7" t="s">
        <v>10</v>
      </c>
      <c r="Q22" s="9"/>
      <c r="R22" s="9"/>
      <c r="T22" s="8" t="s">
        <v>10</v>
      </c>
      <c r="U22" s="9"/>
      <c r="V22" s="7" t="s">
        <v>10</v>
      </c>
      <c r="W22" s="9"/>
      <c r="X22" s="9"/>
      <c r="Y22" s="7" t="s">
        <v>10</v>
      </c>
      <c r="Z22" s="9"/>
      <c r="AA22" s="9"/>
    </row>
    <row r="23" spans="2:27" x14ac:dyDescent="0.25">
      <c r="B23" s="5" t="s">
        <v>27</v>
      </c>
      <c r="C23" s="6"/>
      <c r="D23" s="7" t="s">
        <v>10</v>
      </c>
      <c r="E23" s="6"/>
      <c r="F23" s="6"/>
      <c r="G23" s="7" t="s">
        <v>10</v>
      </c>
      <c r="H23" s="6"/>
      <c r="I23" s="6"/>
      <c r="K23" s="5" t="s">
        <v>27</v>
      </c>
      <c r="L23" s="6"/>
      <c r="M23" s="7" t="s">
        <v>10</v>
      </c>
      <c r="N23" s="6"/>
      <c r="O23" s="6"/>
      <c r="P23" s="7" t="s">
        <v>10</v>
      </c>
      <c r="Q23" s="6"/>
      <c r="R23" s="6"/>
      <c r="T23" s="5" t="s">
        <v>27</v>
      </c>
      <c r="U23" s="6"/>
      <c r="V23" s="7" t="s">
        <v>10</v>
      </c>
      <c r="W23" s="6"/>
      <c r="X23" s="6"/>
      <c r="Y23" s="7" t="s">
        <v>10</v>
      </c>
      <c r="Z23" s="6"/>
      <c r="AA23" s="6"/>
    </row>
    <row r="24" spans="2:27" x14ac:dyDescent="0.25">
      <c r="B24" s="8" t="s">
        <v>75</v>
      </c>
      <c r="C24" s="9"/>
      <c r="D24" s="7" t="s">
        <v>10</v>
      </c>
      <c r="E24" s="9"/>
      <c r="F24" s="9">
        <v>-1</v>
      </c>
      <c r="G24" s="7" t="s">
        <v>10</v>
      </c>
      <c r="H24" s="9">
        <v>652.5</v>
      </c>
      <c r="I24" s="9">
        <f t="shared" ref="I24:I31" si="0">F24*H24</f>
        <v>-652.5</v>
      </c>
      <c r="K24" s="8" t="s">
        <v>75</v>
      </c>
      <c r="L24" s="9"/>
      <c r="M24" s="7" t="s">
        <v>10</v>
      </c>
      <c r="N24" s="9"/>
      <c r="O24" s="9">
        <v>-1</v>
      </c>
      <c r="P24" s="7" t="s">
        <v>10</v>
      </c>
      <c r="Q24" s="9">
        <v>652.5</v>
      </c>
      <c r="R24" s="9">
        <f t="shared" ref="R24:R31" si="1">O24*Q24</f>
        <v>-652.5</v>
      </c>
      <c r="T24" s="8" t="s">
        <v>75</v>
      </c>
      <c r="U24" s="9"/>
      <c r="V24" s="7" t="s">
        <v>10</v>
      </c>
      <c r="W24" s="9"/>
      <c r="X24" s="9">
        <v>-1</v>
      </c>
      <c r="Y24" s="7" t="s">
        <v>10</v>
      </c>
      <c r="Z24" s="9">
        <v>725</v>
      </c>
      <c r="AA24" s="9">
        <f t="shared" ref="AA24:AA31" si="2">X24*Z24</f>
        <v>-725</v>
      </c>
    </row>
    <row r="25" spans="2:27" x14ac:dyDescent="0.25">
      <c r="B25" s="8" t="s">
        <v>82</v>
      </c>
      <c r="C25" s="9"/>
      <c r="D25" s="7" t="s">
        <v>10</v>
      </c>
      <c r="E25" s="9"/>
      <c r="F25" s="9">
        <v>-1</v>
      </c>
      <c r="G25" s="7" t="s">
        <v>10</v>
      </c>
      <c r="H25" s="9">
        <v>200</v>
      </c>
      <c r="I25" s="9">
        <f t="shared" si="0"/>
        <v>-200</v>
      </c>
      <c r="K25" s="8" t="s">
        <v>82</v>
      </c>
      <c r="L25" s="9"/>
      <c r="M25" s="7" t="s">
        <v>10</v>
      </c>
      <c r="N25" s="9"/>
      <c r="O25" s="9">
        <v>-1</v>
      </c>
      <c r="P25" s="7" t="s">
        <v>10</v>
      </c>
      <c r="Q25" s="9">
        <v>203</v>
      </c>
      <c r="R25" s="9">
        <f t="shared" si="1"/>
        <v>-203</v>
      </c>
      <c r="T25" s="8" t="s">
        <v>82</v>
      </c>
      <c r="U25" s="9"/>
      <c r="V25" s="7" t="s">
        <v>10</v>
      </c>
      <c r="W25" s="9"/>
      <c r="X25" s="9">
        <v>-1</v>
      </c>
      <c r="Y25" s="7" t="s">
        <v>10</v>
      </c>
      <c r="Z25" s="9">
        <v>225</v>
      </c>
      <c r="AA25" s="9">
        <f t="shared" si="2"/>
        <v>-225</v>
      </c>
    </row>
    <row r="26" spans="2:27" x14ac:dyDescent="0.25">
      <c r="B26" s="8" t="s">
        <v>59</v>
      </c>
      <c r="C26" s="9"/>
      <c r="D26" s="7" t="s">
        <v>10</v>
      </c>
      <c r="E26" s="9"/>
      <c r="F26" s="9">
        <v>-30</v>
      </c>
      <c r="G26" s="7" t="s">
        <v>10</v>
      </c>
      <c r="H26" s="9">
        <v>23</v>
      </c>
      <c r="I26" s="9">
        <f t="shared" si="0"/>
        <v>-690</v>
      </c>
      <c r="K26" s="8" t="s">
        <v>59</v>
      </c>
      <c r="L26" s="9"/>
      <c r="M26" s="7" t="s">
        <v>10</v>
      </c>
      <c r="N26" s="9"/>
      <c r="O26" s="9">
        <v>-30</v>
      </c>
      <c r="P26" s="7" t="s">
        <v>10</v>
      </c>
      <c r="Q26" s="9">
        <v>23</v>
      </c>
      <c r="R26" s="9">
        <f t="shared" si="1"/>
        <v>-690</v>
      </c>
      <c r="T26" s="8" t="s">
        <v>59</v>
      </c>
      <c r="U26" s="9"/>
      <c r="V26" s="7" t="s">
        <v>10</v>
      </c>
      <c r="W26" s="9"/>
      <c r="X26" s="9">
        <v>-30</v>
      </c>
      <c r="Y26" s="7" t="s">
        <v>10</v>
      </c>
      <c r="Z26" s="9">
        <v>23</v>
      </c>
      <c r="AA26" s="9">
        <f t="shared" si="2"/>
        <v>-690</v>
      </c>
    </row>
    <row r="27" spans="2:27" x14ac:dyDescent="0.25">
      <c r="B27" s="8" t="s">
        <v>77</v>
      </c>
      <c r="C27" s="9"/>
      <c r="D27" s="7" t="s">
        <v>10</v>
      </c>
      <c r="E27" s="9"/>
      <c r="F27" s="9">
        <v>-1</v>
      </c>
      <c r="G27" s="7" t="s">
        <v>10</v>
      </c>
      <c r="H27" s="9">
        <v>475</v>
      </c>
      <c r="I27" s="9">
        <f t="shared" si="0"/>
        <v>-475</v>
      </c>
      <c r="K27" s="8" t="s">
        <v>77</v>
      </c>
      <c r="L27" s="9"/>
      <c r="M27" s="7" t="s">
        <v>10</v>
      </c>
      <c r="N27" s="9"/>
      <c r="O27" s="9">
        <v>-1</v>
      </c>
      <c r="P27" s="7" t="s">
        <v>10</v>
      </c>
      <c r="Q27" s="9">
        <v>475</v>
      </c>
      <c r="R27" s="9">
        <f t="shared" si="1"/>
        <v>-475</v>
      </c>
      <c r="T27" s="8" t="s">
        <v>77</v>
      </c>
      <c r="U27" s="9"/>
      <c r="V27" s="7" t="s">
        <v>10</v>
      </c>
      <c r="W27" s="9"/>
      <c r="X27" s="9">
        <v>-1</v>
      </c>
      <c r="Y27" s="7" t="s">
        <v>10</v>
      </c>
      <c r="Z27" s="9">
        <v>500</v>
      </c>
      <c r="AA27" s="9">
        <f t="shared" si="2"/>
        <v>-500</v>
      </c>
    </row>
    <row r="28" spans="2:27" x14ac:dyDescent="0.25">
      <c r="B28" s="8" t="s">
        <v>78</v>
      </c>
      <c r="C28" s="9"/>
      <c r="D28" s="7" t="s">
        <v>10</v>
      </c>
      <c r="E28" s="9"/>
      <c r="F28" s="9">
        <v>0</v>
      </c>
      <c r="G28" s="7" t="s">
        <v>10</v>
      </c>
      <c r="H28" s="9">
        <v>175</v>
      </c>
      <c r="I28" s="9">
        <f t="shared" si="0"/>
        <v>0</v>
      </c>
      <c r="K28" s="8" t="s">
        <v>78</v>
      </c>
      <c r="L28" s="9"/>
      <c r="M28" s="7" t="s">
        <v>10</v>
      </c>
      <c r="N28" s="9"/>
      <c r="O28" s="9">
        <v>-1</v>
      </c>
      <c r="P28" s="7" t="s">
        <v>10</v>
      </c>
      <c r="Q28" s="9">
        <v>175</v>
      </c>
      <c r="R28" s="9">
        <f t="shared" si="1"/>
        <v>-175</v>
      </c>
      <c r="T28" s="8" t="s">
        <v>78</v>
      </c>
      <c r="U28" s="9"/>
      <c r="V28" s="7" t="s">
        <v>10</v>
      </c>
      <c r="W28" s="9"/>
      <c r="X28" s="9">
        <v>-1</v>
      </c>
      <c r="Y28" s="7" t="s">
        <v>10</v>
      </c>
      <c r="Z28" s="9">
        <v>175</v>
      </c>
      <c r="AA28" s="9">
        <f t="shared" si="2"/>
        <v>-175</v>
      </c>
    </row>
    <row r="29" spans="2:27" x14ac:dyDescent="0.25">
      <c r="B29" s="8" t="s">
        <v>83</v>
      </c>
      <c r="C29" s="9"/>
      <c r="D29" s="7" t="s">
        <v>10</v>
      </c>
      <c r="E29" s="9"/>
      <c r="F29" s="9">
        <v>-3</v>
      </c>
      <c r="G29" s="7" t="s">
        <v>10</v>
      </c>
      <c r="H29" s="9">
        <v>140</v>
      </c>
      <c r="I29" s="9">
        <f t="shared" si="0"/>
        <v>-420</v>
      </c>
      <c r="K29" s="8" t="s">
        <v>83</v>
      </c>
      <c r="L29" s="9"/>
      <c r="M29" s="7" t="s">
        <v>10</v>
      </c>
      <c r="N29" s="9"/>
      <c r="O29" s="9">
        <v>-3</v>
      </c>
      <c r="P29" s="7" t="s">
        <v>10</v>
      </c>
      <c r="Q29" s="9">
        <v>140</v>
      </c>
      <c r="R29" s="9">
        <f t="shared" si="1"/>
        <v>-420</v>
      </c>
      <c r="T29" s="8" t="s">
        <v>83</v>
      </c>
      <c r="U29" s="9"/>
      <c r="V29" s="7" t="s">
        <v>10</v>
      </c>
      <c r="W29" s="9"/>
      <c r="X29" s="9">
        <v>-3</v>
      </c>
      <c r="Y29" s="7" t="s">
        <v>10</v>
      </c>
      <c r="Z29" s="9">
        <v>140</v>
      </c>
      <c r="AA29" s="9">
        <f t="shared" si="2"/>
        <v>-420</v>
      </c>
    </row>
    <row r="30" spans="2:27" x14ac:dyDescent="0.25">
      <c r="B30" s="8" t="s">
        <v>84</v>
      </c>
      <c r="C30" s="9"/>
      <c r="D30" s="7" t="s">
        <v>10</v>
      </c>
      <c r="E30" s="9"/>
      <c r="F30" s="9">
        <v>-1</v>
      </c>
      <c r="G30" s="7" t="s">
        <v>10</v>
      </c>
      <c r="H30" s="9">
        <v>425</v>
      </c>
      <c r="I30" s="9">
        <f t="shared" si="0"/>
        <v>-425</v>
      </c>
      <c r="K30" s="8" t="s">
        <v>84</v>
      </c>
      <c r="L30" s="9"/>
      <c r="M30" s="7" t="s">
        <v>10</v>
      </c>
      <c r="N30" s="9"/>
      <c r="O30" s="9">
        <v>-1</v>
      </c>
      <c r="P30" s="7" t="s">
        <v>10</v>
      </c>
      <c r="Q30" s="9">
        <v>425</v>
      </c>
      <c r="R30" s="9">
        <f t="shared" si="1"/>
        <v>-425</v>
      </c>
      <c r="T30" s="8" t="s">
        <v>84</v>
      </c>
      <c r="U30" s="9"/>
      <c r="V30" s="7" t="s">
        <v>10</v>
      </c>
      <c r="W30" s="9"/>
      <c r="X30" s="9">
        <v>-1</v>
      </c>
      <c r="Y30" s="7" t="s">
        <v>10</v>
      </c>
      <c r="Z30" s="9">
        <v>425</v>
      </c>
      <c r="AA30" s="9">
        <f t="shared" si="2"/>
        <v>-425</v>
      </c>
    </row>
    <row r="31" spans="2:27" x14ac:dyDescent="0.25">
      <c r="B31" s="12" t="s">
        <v>88</v>
      </c>
      <c r="C31" s="9"/>
      <c r="D31" s="7" t="s">
        <v>10</v>
      </c>
      <c r="E31" s="9"/>
      <c r="F31" s="9">
        <v>-1</v>
      </c>
      <c r="G31" s="7" t="s">
        <v>10</v>
      </c>
      <c r="H31" s="9">
        <f>2000/3.5</f>
        <v>571.42857142857144</v>
      </c>
      <c r="I31" s="9">
        <f t="shared" si="0"/>
        <v>-571.42857142857144</v>
      </c>
      <c r="K31" s="12" t="s">
        <v>88</v>
      </c>
      <c r="L31" s="9"/>
      <c r="M31" s="7" t="s">
        <v>10</v>
      </c>
      <c r="N31" s="9"/>
      <c r="O31" s="9">
        <v>-1</v>
      </c>
      <c r="P31" s="7" t="s">
        <v>10</v>
      </c>
      <c r="Q31" s="9">
        <f>2000/3.3</f>
        <v>606.06060606060612</v>
      </c>
      <c r="R31" s="9">
        <f t="shared" si="1"/>
        <v>-606.06060606060612</v>
      </c>
      <c r="T31" s="12" t="s">
        <v>88</v>
      </c>
      <c r="U31" s="9"/>
      <c r="V31" s="7" t="s">
        <v>10</v>
      </c>
      <c r="W31" s="9"/>
      <c r="X31" s="9">
        <v>-1</v>
      </c>
      <c r="Y31" s="7" t="s">
        <v>10</v>
      </c>
      <c r="Z31" s="9">
        <f>2000/3.3</f>
        <v>606.06060606060612</v>
      </c>
      <c r="AA31" s="9">
        <f t="shared" si="2"/>
        <v>-606.06060606060612</v>
      </c>
    </row>
    <row r="32" spans="2:27" x14ac:dyDescent="0.25">
      <c r="B32" s="12" t="s">
        <v>89</v>
      </c>
      <c r="C32" s="9"/>
      <c r="D32" s="7"/>
      <c r="E32" s="9"/>
      <c r="F32" s="9">
        <f>F12*-1</f>
        <v>-24.276377217553691</v>
      </c>
      <c r="G32" s="18" t="s">
        <v>22</v>
      </c>
      <c r="H32" s="9"/>
      <c r="I32" s="9">
        <f>700*F32/22</f>
        <v>-772.43018419489022</v>
      </c>
      <c r="K32" s="8" t="s">
        <v>56</v>
      </c>
      <c r="L32" s="9"/>
      <c r="M32" s="7" t="s">
        <v>10</v>
      </c>
      <c r="N32" s="9"/>
      <c r="O32" s="9">
        <v>-1</v>
      </c>
      <c r="P32" s="7" t="s">
        <v>10</v>
      </c>
      <c r="Q32" s="9">
        <v>1225</v>
      </c>
      <c r="R32" s="9">
        <f>O32*Q32</f>
        <v>-1225</v>
      </c>
      <c r="T32" s="12" t="s">
        <v>89</v>
      </c>
      <c r="U32" s="9"/>
      <c r="V32" s="7"/>
      <c r="W32" s="9"/>
      <c r="X32" s="9">
        <f>X12*-1</f>
        <v>-29.878618113912232</v>
      </c>
      <c r="Y32" s="18" t="s">
        <v>22</v>
      </c>
      <c r="Z32" s="9"/>
      <c r="AA32" s="9">
        <f>700*X32/22</f>
        <v>-950.68330362448023</v>
      </c>
    </row>
    <row r="33" spans="2:27" x14ac:dyDescent="0.25">
      <c r="B33" s="8" t="s">
        <v>33</v>
      </c>
      <c r="C33" s="9"/>
      <c r="D33" s="7" t="s">
        <v>10</v>
      </c>
      <c r="E33" s="9"/>
      <c r="F33" s="9"/>
      <c r="G33" s="7" t="s">
        <v>10</v>
      </c>
      <c r="H33" s="9"/>
      <c r="I33" s="9">
        <v>-500</v>
      </c>
      <c r="K33" s="8" t="s">
        <v>57</v>
      </c>
      <c r="L33" s="9"/>
      <c r="M33" s="7" t="s">
        <v>10</v>
      </c>
      <c r="N33" s="9"/>
      <c r="O33" s="9">
        <v>-2</v>
      </c>
      <c r="P33" s="7" t="s">
        <v>10</v>
      </c>
      <c r="Q33" s="9">
        <v>125</v>
      </c>
      <c r="R33" s="9">
        <f>O33*Q33</f>
        <v>-250</v>
      </c>
      <c r="T33" s="8" t="s">
        <v>33</v>
      </c>
      <c r="U33" s="9"/>
      <c r="V33" s="7" t="s">
        <v>10</v>
      </c>
      <c r="W33" s="9"/>
      <c r="X33" s="9"/>
      <c r="Y33" s="7" t="s">
        <v>10</v>
      </c>
      <c r="Z33" s="9"/>
      <c r="AA33" s="9">
        <v>-500</v>
      </c>
    </row>
    <row r="34" spans="2:27" x14ac:dyDescent="0.25">
      <c r="B34" s="5" t="s">
        <v>80</v>
      </c>
      <c r="C34" s="6"/>
      <c r="D34" s="7" t="s">
        <v>10</v>
      </c>
      <c r="E34" s="6"/>
      <c r="F34" s="6"/>
      <c r="G34" s="7" t="s">
        <v>10</v>
      </c>
      <c r="H34" s="6"/>
      <c r="I34" s="6">
        <f>SUM(I24:I33)</f>
        <v>-4706.3587556234615</v>
      </c>
      <c r="K34" s="8" t="s">
        <v>58</v>
      </c>
      <c r="L34" s="9"/>
      <c r="M34" s="7" t="s">
        <v>10</v>
      </c>
      <c r="N34" s="9"/>
      <c r="O34" s="9">
        <v>-70</v>
      </c>
      <c r="P34" s="7" t="s">
        <v>10</v>
      </c>
      <c r="Q34" s="9">
        <v>10</v>
      </c>
      <c r="R34" s="9">
        <f>O34*Q34</f>
        <v>-700</v>
      </c>
      <c r="T34" s="5" t="s">
        <v>80</v>
      </c>
      <c r="U34" s="6"/>
      <c r="V34" s="7" t="s">
        <v>10</v>
      </c>
      <c r="W34" s="6"/>
      <c r="X34" s="6"/>
      <c r="Y34" s="7" t="s">
        <v>10</v>
      </c>
      <c r="Z34" s="6"/>
      <c r="AA34" s="6">
        <f>SUM(AA24:AA33)</f>
        <v>-5216.7439096850867</v>
      </c>
    </row>
    <row r="35" spans="2:27" x14ac:dyDescent="0.25">
      <c r="B35" s="8" t="s">
        <v>35</v>
      </c>
      <c r="C35" s="9"/>
      <c r="D35" s="7" t="s">
        <v>10</v>
      </c>
      <c r="E35" s="9"/>
      <c r="F35" s="9"/>
      <c r="G35" s="7" t="s">
        <v>10</v>
      </c>
      <c r="H35" s="9"/>
      <c r="I35" s="9">
        <f>SUM(I21,I34)</f>
        <v>3124.5189287836347</v>
      </c>
      <c r="K35" s="24" t="s">
        <v>89</v>
      </c>
      <c r="O35" s="27">
        <f>O12*-1</f>
        <v>-29.878618113912232</v>
      </c>
      <c r="P35" t="s">
        <v>22</v>
      </c>
      <c r="R35" s="26">
        <f>700*O35/22</f>
        <v>-950.68330362448023</v>
      </c>
      <c r="T35" s="8" t="s">
        <v>35</v>
      </c>
      <c r="U35" s="9"/>
      <c r="V35" s="7" t="s">
        <v>10</v>
      </c>
      <c r="W35" s="9"/>
      <c r="X35" s="9"/>
      <c r="Y35" s="7" t="s">
        <v>10</v>
      </c>
      <c r="Z35" s="9"/>
      <c r="AA35" s="9">
        <f>SUM(AA21,AA34)</f>
        <v>4658.9517018928782</v>
      </c>
    </row>
    <row r="36" spans="2:27" x14ac:dyDescent="0.25">
      <c r="B36" s="1"/>
      <c r="C36" s="1"/>
      <c r="D36" s="1"/>
      <c r="E36" s="1"/>
      <c r="F36" s="1"/>
      <c r="G36" s="1"/>
      <c r="H36" s="1"/>
      <c r="I36" s="21"/>
      <c r="K36" s="8" t="s">
        <v>33</v>
      </c>
      <c r="L36" s="9"/>
      <c r="M36" s="7" t="s">
        <v>10</v>
      </c>
      <c r="N36" s="9"/>
      <c r="O36" s="9"/>
      <c r="P36" s="7" t="s">
        <v>10</v>
      </c>
      <c r="Q36" s="9"/>
      <c r="R36" s="9">
        <v>-500</v>
      </c>
      <c r="T36" s="1"/>
      <c r="U36" s="1"/>
      <c r="V36" s="1"/>
      <c r="W36" s="1"/>
      <c r="X36" s="1"/>
      <c r="Y36" s="1"/>
      <c r="Z36" s="1"/>
      <c r="AA36" s="1"/>
    </row>
    <row r="37" spans="2:27" x14ac:dyDescent="0.25">
      <c r="C37" s="1"/>
      <c r="D37" s="1"/>
      <c r="E37" s="1"/>
      <c r="F37" s="1"/>
      <c r="G37" s="1"/>
      <c r="H37" s="1"/>
      <c r="I37" s="1"/>
      <c r="K37" s="5" t="s">
        <v>80</v>
      </c>
      <c r="L37" s="6"/>
      <c r="M37" s="7" t="s">
        <v>10</v>
      </c>
      <c r="N37" s="6"/>
      <c r="O37" s="6"/>
      <c r="P37" s="7" t="s">
        <v>10</v>
      </c>
      <c r="Q37" s="6"/>
      <c r="R37" s="6">
        <f>SUM(R24:R36)</f>
        <v>-7272.2439096850867</v>
      </c>
      <c r="U37" s="1"/>
      <c r="V37" s="1"/>
      <c r="W37" s="1"/>
      <c r="X37" s="1"/>
      <c r="Y37" s="1"/>
      <c r="Z37" s="1"/>
      <c r="AA37" s="21"/>
    </row>
    <row r="38" spans="2:27" x14ac:dyDescent="0.25">
      <c r="C38" s="1"/>
      <c r="D38" s="1"/>
      <c r="E38" s="1"/>
      <c r="F38" s="1"/>
      <c r="G38" s="1"/>
      <c r="H38" s="1"/>
      <c r="I38" s="1"/>
      <c r="K38" s="8" t="s">
        <v>35</v>
      </c>
      <c r="L38" s="9"/>
      <c r="M38" s="7" t="s">
        <v>10</v>
      </c>
      <c r="N38" s="9"/>
      <c r="O38" s="9"/>
      <c r="P38" s="7" t="s">
        <v>10</v>
      </c>
      <c r="Q38" s="9"/>
      <c r="R38" s="9">
        <f>SUM(R21,R37)</f>
        <v>2603.4517018928782</v>
      </c>
      <c r="U38" s="1"/>
      <c r="V38" s="1"/>
      <c r="W38" s="1"/>
      <c r="X38" s="1"/>
      <c r="Y38" s="1"/>
      <c r="Z38" s="1"/>
      <c r="AA38" s="1"/>
    </row>
    <row r="39" spans="2:27" x14ac:dyDescent="0.25">
      <c r="C39" s="1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21"/>
      <c r="U39" s="1"/>
      <c r="V39" s="1"/>
      <c r="W39" s="1"/>
      <c r="X39" s="1"/>
      <c r="Y39" s="1"/>
      <c r="Z39" s="1"/>
      <c r="AA39" s="1"/>
    </row>
    <row r="40" spans="2:27" x14ac:dyDescent="0.25">
      <c r="C40" s="1"/>
      <c r="D40" s="1"/>
      <c r="E40" s="1"/>
      <c r="F40" s="1"/>
      <c r="G40" s="1"/>
      <c r="H40" s="1"/>
      <c r="I40" s="1"/>
      <c r="L40" s="1"/>
      <c r="M40" s="1"/>
      <c r="N40" s="1"/>
      <c r="O40" s="1"/>
      <c r="P40" s="1"/>
      <c r="Q40" s="1"/>
      <c r="R40" s="1"/>
      <c r="T40" s="2"/>
      <c r="U40" s="1"/>
      <c r="V40" s="1"/>
      <c r="W40" s="1"/>
      <c r="X40" s="1"/>
      <c r="Y40" s="1"/>
      <c r="Z40" s="1"/>
      <c r="AA40" s="1"/>
    </row>
    <row r="41" spans="2:27" x14ac:dyDescent="0.25">
      <c r="B41" s="13" t="s">
        <v>66</v>
      </c>
      <c r="C41" s="1"/>
      <c r="D41" s="1"/>
      <c r="E41" s="1"/>
      <c r="F41" s="1"/>
      <c r="G41" s="1"/>
      <c r="H41" s="1"/>
      <c r="I41" s="1"/>
      <c r="K41" s="13" t="s">
        <v>66</v>
      </c>
      <c r="L41" s="1"/>
      <c r="M41" s="1"/>
      <c r="N41" s="1"/>
      <c r="O41" s="1"/>
      <c r="P41" s="1"/>
      <c r="Q41" s="1"/>
      <c r="R41" s="1"/>
      <c r="T41" s="13" t="s">
        <v>66</v>
      </c>
      <c r="U41" s="1"/>
      <c r="V41" s="1"/>
      <c r="W41" s="1"/>
      <c r="X41" s="1"/>
      <c r="Y41" s="1"/>
      <c r="Z41" s="1"/>
      <c r="AA41" s="1"/>
    </row>
    <row r="42" spans="2:27" x14ac:dyDescent="0.25">
      <c r="B42" s="43" t="s">
        <v>104</v>
      </c>
      <c r="C42" s="1"/>
      <c r="D42" s="1"/>
      <c r="E42" s="1"/>
      <c r="F42" s="1"/>
      <c r="G42" s="1"/>
      <c r="H42" s="1"/>
      <c r="I42" s="1"/>
      <c r="K42" s="43" t="s">
        <v>104</v>
      </c>
      <c r="L42" s="1"/>
      <c r="M42" s="1"/>
      <c r="N42" s="1"/>
      <c r="O42" s="1"/>
      <c r="P42" s="1"/>
      <c r="Q42" s="1"/>
      <c r="R42" s="1"/>
      <c r="T42" s="43" t="s">
        <v>104</v>
      </c>
      <c r="U42" s="1"/>
      <c r="V42" s="1"/>
      <c r="W42" s="1"/>
      <c r="X42" s="1"/>
      <c r="Y42" s="1"/>
      <c r="Z42" s="1"/>
      <c r="AA42" s="1"/>
    </row>
    <row r="43" spans="2:27" x14ac:dyDescent="0.25">
      <c r="B43" t="s">
        <v>105</v>
      </c>
      <c r="C43" s="1"/>
      <c r="D43" s="1"/>
      <c r="E43" s="1"/>
      <c r="F43" s="1"/>
      <c r="G43" s="1"/>
      <c r="K43" t="s">
        <v>105</v>
      </c>
      <c r="L43" s="1"/>
      <c r="M43" s="1"/>
      <c r="N43" s="1"/>
      <c r="O43" s="1"/>
      <c r="P43" s="1"/>
      <c r="Q43" s="1"/>
      <c r="R43" s="1"/>
      <c r="T43" t="s">
        <v>105</v>
      </c>
      <c r="U43" s="1"/>
      <c r="V43" s="1"/>
      <c r="W43" s="1"/>
      <c r="X43" s="1"/>
      <c r="Y43" s="1"/>
      <c r="Z43" s="1"/>
      <c r="AA43" s="1"/>
    </row>
    <row r="44" spans="2:27" x14ac:dyDescent="0.25">
      <c r="B44" s="43" t="s">
        <v>87</v>
      </c>
      <c r="C44" s="1"/>
      <c r="D44" s="1"/>
      <c r="E44" s="1"/>
      <c r="F44" s="1"/>
      <c r="G44" s="1"/>
      <c r="K44" s="43" t="s">
        <v>87</v>
      </c>
      <c r="L44" s="1"/>
      <c r="M44" s="1"/>
      <c r="N44" s="1"/>
      <c r="O44" s="1"/>
      <c r="P44" s="1"/>
      <c r="Q44" s="1"/>
      <c r="R44" s="1"/>
      <c r="T44" s="43" t="s">
        <v>87</v>
      </c>
      <c r="U44" s="1"/>
      <c r="V44" s="1"/>
      <c r="W44" s="1"/>
      <c r="X44" s="1"/>
      <c r="Y44" s="1"/>
      <c r="Z44" s="1"/>
      <c r="AA44" s="1"/>
    </row>
    <row r="45" spans="2:27" x14ac:dyDescent="0.25">
      <c r="B45" s="43" t="s">
        <v>96</v>
      </c>
      <c r="C45" s="1"/>
      <c r="D45" s="1"/>
      <c r="E45" s="1"/>
      <c r="F45" s="1"/>
      <c r="G45" s="1"/>
      <c r="K45" s="43" t="s">
        <v>96</v>
      </c>
      <c r="L45" s="1"/>
      <c r="M45" s="1"/>
      <c r="N45" s="1"/>
      <c r="O45" s="1"/>
      <c r="P45" s="1"/>
      <c r="Q45" s="1"/>
      <c r="R45" s="1"/>
      <c r="T45" s="43" t="s">
        <v>96</v>
      </c>
      <c r="U45" s="1"/>
      <c r="V45" s="1"/>
      <c r="W45" s="1"/>
      <c r="X45" s="1"/>
      <c r="Y45" s="1"/>
      <c r="Z45" s="1"/>
      <c r="AA45" s="1"/>
    </row>
    <row r="46" spans="2:27" x14ac:dyDescent="0.25">
      <c r="B46" s="43" t="s">
        <v>97</v>
      </c>
      <c r="C46" s="1"/>
      <c r="D46" s="1"/>
      <c r="E46" s="1"/>
      <c r="F46" s="1"/>
      <c r="G46" s="1"/>
      <c r="K46" s="43" t="s">
        <v>97</v>
      </c>
      <c r="L46" s="1"/>
      <c r="M46" s="1"/>
      <c r="N46" s="1"/>
      <c r="O46" s="1"/>
      <c r="P46" s="1"/>
      <c r="Q46" s="1"/>
      <c r="R46" s="1"/>
      <c r="T46" s="43" t="s">
        <v>97</v>
      </c>
      <c r="U46" s="1"/>
      <c r="V46" s="1"/>
      <c r="W46" s="1"/>
      <c r="X46" s="1"/>
      <c r="Y46" s="1"/>
      <c r="Z46" s="1"/>
      <c r="AA46" s="1"/>
    </row>
    <row r="47" spans="2:27" x14ac:dyDescent="0.25">
      <c r="B47" s="43" t="s">
        <v>90</v>
      </c>
      <c r="C47" s="1"/>
      <c r="D47" s="1"/>
      <c r="E47" s="1"/>
      <c r="F47" s="1"/>
      <c r="G47" s="1"/>
      <c r="K47" s="43" t="s">
        <v>90</v>
      </c>
      <c r="L47" s="1"/>
      <c r="M47" s="1"/>
      <c r="N47" s="1"/>
      <c r="O47" s="1"/>
      <c r="P47" s="1"/>
      <c r="Q47" s="1"/>
      <c r="R47" s="1"/>
      <c r="T47" s="43" t="s">
        <v>90</v>
      </c>
      <c r="U47" s="1"/>
      <c r="V47" s="1"/>
      <c r="W47" s="1"/>
      <c r="X47" s="1"/>
      <c r="Y47" s="1"/>
      <c r="Z47" s="1"/>
      <c r="AA47" s="1"/>
    </row>
    <row r="48" spans="2:27" x14ac:dyDescent="0.25">
      <c r="B48" s="43" t="s">
        <v>95</v>
      </c>
      <c r="C48" s="1"/>
      <c r="D48" s="1"/>
      <c r="E48" s="1"/>
      <c r="F48" s="1"/>
      <c r="G48" s="1"/>
      <c r="K48" s="43" t="s">
        <v>95</v>
      </c>
      <c r="L48" s="1"/>
      <c r="M48" s="1"/>
      <c r="N48" s="1"/>
      <c r="O48" s="1"/>
      <c r="P48" s="1"/>
      <c r="Q48" s="1"/>
      <c r="R48" s="1"/>
      <c r="T48" s="43" t="s">
        <v>95</v>
      </c>
      <c r="U48" s="1"/>
      <c r="V48" s="1"/>
      <c r="W48" s="1"/>
      <c r="X48" s="1"/>
      <c r="Y48" s="1"/>
      <c r="Z48" s="1"/>
      <c r="AA48" s="1"/>
    </row>
    <row r="49" spans="1:27" x14ac:dyDescent="0.25">
      <c r="C49" s="1"/>
      <c r="D49" s="1"/>
      <c r="E49" s="1"/>
      <c r="F49" s="1"/>
      <c r="G49" s="1"/>
      <c r="L49" s="1"/>
      <c r="M49" s="1"/>
      <c r="N49" s="1"/>
      <c r="O49" s="1"/>
      <c r="P49" s="1"/>
      <c r="Q49" s="1"/>
      <c r="R49" s="1"/>
      <c r="U49" s="1"/>
      <c r="V49" s="1"/>
      <c r="W49" s="1"/>
      <c r="X49" s="1"/>
      <c r="Y49" s="1"/>
      <c r="Z49" s="1"/>
      <c r="AA49" s="1"/>
    </row>
    <row r="50" spans="1:27" x14ac:dyDescent="0.25">
      <c r="B50" s="1"/>
      <c r="K50" s="1"/>
      <c r="L50" s="1"/>
      <c r="M50" s="1"/>
      <c r="N50" s="1"/>
      <c r="O50" s="1"/>
      <c r="P50" s="1"/>
      <c r="Q50" s="1"/>
      <c r="R50" s="1"/>
      <c r="T50" s="1"/>
    </row>
    <row r="51" spans="1:27" x14ac:dyDescent="0.25">
      <c r="A51" t="s">
        <v>106</v>
      </c>
      <c r="B51" s="28" t="s">
        <v>107</v>
      </c>
      <c r="K51" s="28" t="s">
        <v>107</v>
      </c>
      <c r="L51" s="1"/>
      <c r="M51" s="1"/>
      <c r="N51" s="1"/>
      <c r="O51" s="1"/>
      <c r="P51" s="1"/>
      <c r="Q51" s="1"/>
      <c r="R51" s="1"/>
      <c r="T51" s="28" t="s">
        <v>107</v>
      </c>
    </row>
    <row r="52" spans="1:27" x14ac:dyDescent="0.25">
      <c r="L52" s="1"/>
      <c r="M52" s="1"/>
      <c r="N52" s="1"/>
      <c r="O52" s="1"/>
      <c r="P52" s="1"/>
      <c r="Q52" s="1"/>
      <c r="R52" s="1"/>
    </row>
    <row r="53" spans="1:27" x14ac:dyDescent="0.25">
      <c r="B53" s="2" t="s">
        <v>37</v>
      </c>
      <c r="K53" s="2" t="s">
        <v>37</v>
      </c>
      <c r="T53" s="2" t="s">
        <v>37</v>
      </c>
    </row>
    <row r="54" spans="1:27" x14ac:dyDescent="0.25">
      <c r="B54" s="2" t="s">
        <v>38</v>
      </c>
      <c r="K54" s="2" t="s">
        <v>38</v>
      </c>
      <c r="T54" s="2" t="s">
        <v>38</v>
      </c>
    </row>
    <row r="55" spans="1:27" x14ac:dyDescent="0.25">
      <c r="K55" s="1"/>
    </row>
    <row r="56" spans="1:27" x14ac:dyDescent="0.25">
      <c r="K56" s="2"/>
    </row>
    <row r="57" spans="1:27" x14ac:dyDescent="0.25">
      <c r="K57" s="2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2" manualBreakCount="2">
    <brk id="9" max="1048575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3</vt:i4>
      </vt:variant>
    </vt:vector>
  </HeadingPairs>
  <TitlesOfParts>
    <vt:vector size="12" baseType="lpstr">
      <vt:lpstr>Fondlogo</vt:lpstr>
      <vt:lpstr>Græs JB 1-3</vt:lpstr>
      <vt:lpstr>Græs JB 1-4</vt:lpstr>
      <vt:lpstr>Græs JB 5-6</vt:lpstr>
      <vt:lpstr>GræsØkologi</vt:lpstr>
      <vt:lpstr>Majs JB 1-3</vt:lpstr>
      <vt:lpstr>Majs JB 1-4</vt:lpstr>
      <vt:lpstr>Majs JB 5-6</vt:lpstr>
      <vt:lpstr>MajsØkologi</vt:lpstr>
      <vt:lpstr>'Græs JB 1-3'!Udskriftsområde</vt:lpstr>
      <vt:lpstr>'Majs JB 1-3'!Udskriftsområde</vt:lpstr>
      <vt:lpstr>MajsØkologi!Udskriftsområde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Jørgensen</dc:creator>
  <cp:lastModifiedBy>Sanne Trampedach</cp:lastModifiedBy>
  <cp:lastPrinted>2019-09-20T06:44:54Z</cp:lastPrinted>
  <dcterms:created xsi:type="dcterms:W3CDTF">2015-02-24T13:53:46Z</dcterms:created>
  <dcterms:modified xsi:type="dcterms:W3CDTF">2022-12-19T11:07:14Z</dcterms:modified>
</cp:coreProperties>
</file>